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VŘ PD A ROZP\VÝKAZY VÝMĚR\"/>
    </mc:Choice>
  </mc:AlternateContent>
  <bookViews>
    <workbookView xWindow="0" yWindow="0" windowWidth="28800" windowHeight="12480" activeTab="2"/>
  </bookViews>
  <sheets>
    <sheet name="Rekapitulace stavby" sheetId="1" r:id="rId1"/>
    <sheet name="01 - Ostatní a vedlejší n..." sheetId="2" r:id="rId2"/>
    <sheet name="02 - Hřiště" sheetId="3" r:id="rId3"/>
  </sheets>
  <definedNames>
    <definedName name="_xlnm._FilterDatabase" localSheetId="1" hidden="1">'01 - Ostatní a vedlejší n...'!$C$119:$K$127</definedName>
    <definedName name="_xlnm._FilterDatabase" localSheetId="2" hidden="1">'02 - Hřiště'!$C$121:$K$198</definedName>
    <definedName name="_xlnm.Print_Titles" localSheetId="1">'01 - Ostatní a vedlejší n...'!$119:$119</definedName>
    <definedName name="_xlnm.Print_Titles" localSheetId="2">'02 - Hřiště'!$121:$121</definedName>
    <definedName name="_xlnm.Print_Titles" localSheetId="0">'Rekapitulace stavby'!$92:$92</definedName>
    <definedName name="_xlnm.Print_Area" localSheetId="1">'01 - Ostatní a vedlejší n...'!$C$4:$J$76,'01 - Ostatní a vedlejší n...'!$C$82:$J$101,'01 - Ostatní a vedlejší n...'!$C$107:$J$127</definedName>
    <definedName name="_xlnm.Print_Area" localSheetId="2">'02 - Hřiště'!$C$4:$J$76,'02 - Hřiště'!$C$82:$J$103,'02 - Hřiště'!$C$109:$J$198</definedName>
    <definedName name="_xlnm.Print_Area" localSheetId="0">'Rekapitulace stavby'!$D$4:$AO$76,'Rekapitulace stavby'!$C$82:$AQ$104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T124" i="3"/>
  <c r="R125" i="3"/>
  <c r="R124" i="3" s="1"/>
  <c r="P125" i="3"/>
  <c r="P124" i="3"/>
  <c r="J119" i="3"/>
  <c r="J118" i="3"/>
  <c r="F118" i="3"/>
  <c r="F116" i="3"/>
  <c r="E114" i="3"/>
  <c r="J92" i="3"/>
  <c r="J91" i="3"/>
  <c r="F91" i="3"/>
  <c r="F89" i="3"/>
  <c r="E87" i="3"/>
  <c r="J18" i="3"/>
  <c r="E18" i="3"/>
  <c r="F119" i="3"/>
  <c r="J17" i="3"/>
  <c r="J12" i="3"/>
  <c r="J116" i="3"/>
  <c r="E7" i="3"/>
  <c r="E112" i="3" s="1"/>
  <c r="J37" i="2"/>
  <c r="J36" i="2"/>
  <c r="AY95" i="1"/>
  <c r="J35" i="2"/>
  <c r="AX95" i="1"/>
  <c r="BI127" i="2"/>
  <c r="BH127" i="2"/>
  <c r="BG127" i="2"/>
  <c r="BF127" i="2"/>
  <c r="T127" i="2"/>
  <c r="T126" i="2"/>
  <c r="R127" i="2"/>
  <c r="R126" i="2"/>
  <c r="P127" i="2"/>
  <c r="P126" i="2"/>
  <c r="BI125" i="2"/>
  <c r="BH125" i="2"/>
  <c r="BG125" i="2"/>
  <c r="BF125" i="2"/>
  <c r="T125" i="2"/>
  <c r="T124" i="2"/>
  <c r="R125" i="2"/>
  <c r="R124" i="2"/>
  <c r="P125" i="2"/>
  <c r="P124" i="2"/>
  <c r="BI123" i="2"/>
  <c r="BH123" i="2"/>
  <c r="BG123" i="2"/>
  <c r="BF123" i="2"/>
  <c r="T123" i="2"/>
  <c r="T122" i="2"/>
  <c r="T121" i="2" s="1"/>
  <c r="T120" i="2" s="1"/>
  <c r="R123" i="2"/>
  <c r="R122" i="2"/>
  <c r="R121" i="2" s="1"/>
  <c r="R120" i="2" s="1"/>
  <c r="P123" i="2"/>
  <c r="P122" i="2"/>
  <c r="P121" i="2" s="1"/>
  <c r="P120" i="2" s="1"/>
  <c r="AU95" i="1" s="1"/>
  <c r="J117" i="2"/>
  <c r="J116" i="2"/>
  <c r="F116" i="2"/>
  <c r="F114" i="2"/>
  <c r="E112" i="2"/>
  <c r="J92" i="2"/>
  <c r="J91" i="2"/>
  <c r="F91" i="2"/>
  <c r="F89" i="2"/>
  <c r="E87" i="2"/>
  <c r="J18" i="2"/>
  <c r="E18" i="2"/>
  <c r="F92" i="2"/>
  <c r="J17" i="2"/>
  <c r="J12" i="2"/>
  <c r="J89" i="2"/>
  <c r="E7" i="2"/>
  <c r="E110" i="2" s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J198" i="3"/>
  <c r="BK194" i="3"/>
  <c r="J190" i="3"/>
  <c r="BK186" i="3"/>
  <c r="BK182" i="3"/>
  <c r="BK178" i="3"/>
  <c r="BK173" i="3"/>
  <c r="BK165" i="3"/>
  <c r="BK160" i="3"/>
  <c r="J159" i="3"/>
  <c r="BK148" i="3"/>
  <c r="BK141" i="3"/>
  <c r="J133" i="3"/>
  <c r="J123" i="2"/>
  <c r="BK198" i="3"/>
  <c r="J194" i="3"/>
  <c r="BK190" i="3"/>
  <c r="J186" i="3"/>
  <c r="J182" i="3"/>
  <c r="J178" i="3"/>
  <c r="J173" i="3"/>
  <c r="J169" i="3"/>
  <c r="BK156" i="3"/>
  <c r="BK151" i="3"/>
  <c r="J148" i="3"/>
  <c r="BK144" i="3"/>
  <c r="J137" i="3"/>
  <c r="BK130" i="3"/>
  <c r="BK127" i="3"/>
  <c r="J125" i="3"/>
  <c r="BK127" i="2"/>
  <c r="J125" i="2"/>
  <c r="AS94" i="1"/>
  <c r="J161" i="3"/>
  <c r="J160" i="3"/>
  <c r="J156" i="3"/>
  <c r="J155" i="3"/>
  <c r="J144" i="3"/>
  <c r="BK125" i="3"/>
  <c r="BK169" i="3"/>
  <c r="J165" i="3"/>
  <c r="BK161" i="3"/>
  <c r="BK159" i="3"/>
  <c r="BK155" i="3"/>
  <c r="J151" i="3"/>
  <c r="J141" i="3"/>
  <c r="BK137" i="3"/>
  <c r="BK133" i="3"/>
  <c r="J130" i="3"/>
  <c r="J127" i="3"/>
  <c r="J127" i="2"/>
  <c r="BK123" i="2"/>
  <c r="BK125" i="2"/>
  <c r="F36" i="2"/>
  <c r="BK126" i="3" l="1"/>
  <c r="J126" i="3" s="1"/>
  <c r="J99" i="3" s="1"/>
  <c r="R126" i="3"/>
  <c r="BK147" i="3"/>
  <c r="J147" i="3"/>
  <c r="J100" i="3"/>
  <c r="R147" i="3"/>
  <c r="T147" i="3"/>
  <c r="P154" i="3"/>
  <c r="R154" i="3"/>
  <c r="R123" i="3" s="1"/>
  <c r="R122" i="3" s="1"/>
  <c r="R177" i="3"/>
  <c r="P126" i="3"/>
  <c r="P123" i="3"/>
  <c r="P122" i="3"/>
  <c r="AU96" i="1" s="1"/>
  <c r="AU94" i="1" s="1"/>
  <c r="T126" i="3"/>
  <c r="T123" i="3"/>
  <c r="T122" i="3"/>
  <c r="P147" i="3"/>
  <c r="BK154" i="3"/>
  <c r="J154" i="3"/>
  <c r="J101" i="3"/>
  <c r="T154" i="3"/>
  <c r="BK177" i="3"/>
  <c r="J177" i="3"/>
  <c r="J102" i="3"/>
  <c r="P177" i="3"/>
  <c r="T177" i="3"/>
  <c r="J114" i="2"/>
  <c r="E85" i="2"/>
  <c r="F117" i="2"/>
  <c r="BK122" i="2"/>
  <c r="J122" i="2"/>
  <c r="J98" i="2"/>
  <c r="BK124" i="2"/>
  <c r="J124" i="2" s="1"/>
  <c r="J99" i="2" s="1"/>
  <c r="J89" i="3"/>
  <c r="BE127" i="3"/>
  <c r="BE141" i="3"/>
  <c r="BE144" i="3"/>
  <c r="BE155" i="3"/>
  <c r="BE160" i="3"/>
  <c r="BE125" i="2"/>
  <c r="BE127" i="2"/>
  <c r="BK126" i="2"/>
  <c r="J126" i="2" s="1"/>
  <c r="J100" i="2" s="1"/>
  <c r="F92" i="3"/>
  <c r="BE130" i="3"/>
  <c r="BE133" i="3"/>
  <c r="BE137" i="3"/>
  <c r="BE148" i="3"/>
  <c r="BE151" i="3"/>
  <c r="BE123" i="2"/>
  <c r="BC95" i="1"/>
  <c r="E85" i="3"/>
  <c r="BE161" i="3"/>
  <c r="BE182" i="3"/>
  <c r="BE186" i="3"/>
  <c r="BE194" i="3"/>
  <c r="BK124" i="3"/>
  <c r="BK123" i="3" s="1"/>
  <c r="J123" i="3" s="1"/>
  <c r="J97" i="3" s="1"/>
  <c r="BE125" i="3"/>
  <c r="BE156" i="3"/>
  <c r="BE159" i="3"/>
  <c r="BE165" i="3"/>
  <c r="BE169" i="3"/>
  <c r="BE173" i="3"/>
  <c r="BE178" i="3"/>
  <c r="BE190" i="3"/>
  <c r="BE198" i="3"/>
  <c r="F34" i="2"/>
  <c r="BA95" i="1" s="1"/>
  <c r="F37" i="2"/>
  <c r="BD95" i="1"/>
  <c r="F36" i="3"/>
  <c r="BC96" i="1" s="1"/>
  <c r="F35" i="2"/>
  <c r="BB95" i="1"/>
  <c r="J34" i="3"/>
  <c r="AW96" i="1" s="1"/>
  <c r="J34" i="2"/>
  <c r="AW95" i="1"/>
  <c r="F34" i="3"/>
  <c r="BA96" i="1" s="1"/>
  <c r="F37" i="3"/>
  <c r="BD96" i="1"/>
  <c r="F35" i="3"/>
  <c r="BB96" i="1" s="1"/>
  <c r="BK121" i="2" l="1"/>
  <c r="J121" i="2"/>
  <c r="J97" i="2"/>
  <c r="BK122" i="3"/>
  <c r="J122" i="3" s="1"/>
  <c r="J96" i="3" s="1"/>
  <c r="J124" i="3"/>
  <c r="J98" i="3" s="1"/>
  <c r="BD94" i="1"/>
  <c r="W36" i="1" s="1"/>
  <c r="BC94" i="1"/>
  <c r="AY94" i="1"/>
  <c r="J33" i="2"/>
  <c r="AV95" i="1" s="1"/>
  <c r="AT95" i="1" s="1"/>
  <c r="BA94" i="1"/>
  <c r="AW94" i="1" s="1"/>
  <c r="AK33" i="1" s="1"/>
  <c r="BB94" i="1"/>
  <c r="AX94" i="1"/>
  <c r="J33" i="3"/>
  <c r="AV96" i="1" s="1"/>
  <c r="AT96" i="1" s="1"/>
  <c r="F33" i="2"/>
  <c r="AZ95" i="1" s="1"/>
  <c r="F33" i="3"/>
  <c r="AZ96" i="1"/>
  <c r="BK120" i="2" l="1"/>
  <c r="J120" i="2" s="1"/>
  <c r="J30" i="2" s="1"/>
  <c r="AG95" i="1" s="1"/>
  <c r="AN95" i="1" s="1"/>
  <c r="AZ94" i="1"/>
  <c r="W33" i="1"/>
  <c r="W34" i="1"/>
  <c r="W35" i="1"/>
  <c r="J30" i="3"/>
  <c r="AG96" i="1" s="1"/>
  <c r="AN96" i="1" s="1"/>
  <c r="J96" i="2" l="1"/>
  <c r="J39" i="3"/>
  <c r="J39" i="2"/>
  <c r="AV94" i="1"/>
  <c r="AG94" i="1"/>
  <c r="AG102" i="1"/>
  <c r="CD102" i="1" l="1"/>
  <c r="AG100" i="1"/>
  <c r="AV100" i="1" s="1"/>
  <c r="BY100" i="1" s="1"/>
  <c r="AG101" i="1"/>
  <c r="AV101" i="1" s="1"/>
  <c r="BY101" i="1" s="1"/>
  <c r="AV102" i="1"/>
  <c r="BY102" i="1" s="1"/>
  <c r="AT94" i="1"/>
  <c r="AG99" i="1"/>
  <c r="CD99" i="1" s="1"/>
  <c r="AK26" i="1"/>
  <c r="AN94" i="1" l="1"/>
  <c r="CD100" i="1"/>
  <c r="CD101" i="1"/>
  <c r="W32" i="1" s="1"/>
  <c r="AN102" i="1"/>
  <c r="AN101" i="1"/>
  <c r="AV99" i="1"/>
  <c r="BY99" i="1"/>
  <c r="AN100" i="1"/>
  <c r="AG98" i="1"/>
  <c r="AK27" i="1"/>
  <c r="AK32" i="1" l="1"/>
  <c r="AK29" i="1"/>
  <c r="AN99" i="1"/>
  <c r="AN98" i="1" s="1"/>
  <c r="AN104" i="1" s="1"/>
  <c r="AG104" i="1"/>
  <c r="AK38" i="1" l="1"/>
</calcChain>
</file>

<file path=xl/sharedStrings.xml><?xml version="1.0" encoding="utf-8"?>
<sst xmlns="http://schemas.openxmlformats.org/spreadsheetml/2006/main" count="1263" uniqueCount="273">
  <si>
    <t>Export Komplet</t>
  </si>
  <si>
    <t/>
  </si>
  <si>
    <t>2.0</t>
  </si>
  <si>
    <t>ZAMOK</t>
  </si>
  <si>
    <t>False</t>
  </si>
  <si>
    <t>{8ecb376a-5bbe-438c-9594-3f31b4198971}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</si>
  <si>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</si>
  <si>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</si>
  <si>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</si>
  <si>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</si>
  <si>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</si>
  <si>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</si>
  <si>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</si>
  <si>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</si>
  <si>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</si>
  <si>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</si>
  <si>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</si>
  <si>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Hřiště II. pro větší děti 6-10let na lokalitě Petra Cingra</t>
  </si>
  <si>
    <t>KSO:</t>
  </si>
  <si>
    <t>CC-CZ:</t>
  </si>
  <si>
    <t>Místo:</t>
  </si>
  <si>
    <t>Bohumín</t>
  </si>
  <si>
    <t>Datum:</t>
  </si>
  <si>
    <t>17. 4. 2018</t>
  </si>
  <si>
    <t>Zadavatel:</t>
  </si>
  <si>
    <t>IČ:</t>
  </si>
  <si>
    <t>00297569</t>
  </si>
  <si>
    <t>Město Bohumín</t>
  </si>
  <si>
    <t>DIČ:</t>
  </si>
  <si>
    <t>Uchazeč:</t>
  </si>
  <si>
    <t>Vyplň údaj</t>
  </si>
  <si>
    <t>Projektant:</t>
  </si>
  <si>
    <t>SPAN,s.r.o.</t>
  </si>
  <si>
    <t>True</t>
  </si>
  <si>
    <t>Zpracovatel:</t>
  </si>
  <si>
    <t>69221189</t>
  </si>
  <si>
    <t>Ing.Magda Cigánková Fialová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</si>
  <si>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</si>
  <si>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</si>
  <si>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</si>
  <si>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</si>
  <si>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</si>
  <si>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</si>
  <si>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</si>
  <si>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</si>
  <si>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</si>
  <si>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</si>
  <si>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</si>
  <si>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</si>
  <si>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</si>
  <si>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</si>
  <si>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</si>
  <si>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</si>
  <si>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</si>
  <si>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</si>
  <si>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</si>
  <si>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</si>
  <si>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</si>
  <si>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</si>
  <si>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</si>
  <si>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</si>
  <si>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</si>
  <si>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</si>
  <si>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</si>
  <si>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</si>
  <si>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</si>
  <si>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</si>
  <si>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</si>
  <si>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</si>
  <si>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</si>
  <si>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</si>
  <si>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</si>
  <si>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</si>
  <si>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</si>
  <si>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</si>
  <si>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</si>
  <si>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</si>
  <si>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</si>
  <si>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</si>
  <si>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</si>
  <si>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</si>
  <si>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</si>
  <si>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</si>
  <si>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</si>
  <si>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</si>
  <si>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</si>
  <si>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Ostatní a vedlejší náklady</t>
  </si>
  <si>
    <t>STA</t>
  </si>
  <si>
    <t>1</t>
  </si>
  <si>
    <t>{ae44c28c-0181-485f-b819-c6833593230c}</t>
  </si>
  <si>
    <t>2</t>
  </si>
  <si>
    <t>02</t>
  </si>
  <si>
    <t>Hřiště</t>
  </si>
  <si>
    <t>{a512429c-f1a4-4923-92c5-491571f1e680}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</si>
  <si>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</si>
  <si>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</si>
  <si>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</si>
  <si>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</si>
  <si>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</si>
  <si>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</si>
  <si>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</si>
  <si>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</si>
  <si>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</si>
  <si>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</si>
  <si>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</si>
  <si>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</si>
  <si>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</si>
  <si>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</si>
  <si>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</si>
  <si>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</si>
  <si>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</si>
  <si>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</si>
  <si>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Geodetické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</si>
  <si>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</si>
  <si>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</si>
  <si>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</si>
  <si>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</si>
  <si>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</si>
  <si>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</si>
  <si>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</si>
  <si>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</si>
  <si>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</si>
  <si>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</si>
  <si>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</si>
  <si>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</si>
  <si>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</si>
  <si>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</si>
  <si>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</si>
  <si>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</si>
  <si>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</si>
  <si>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</si>
  <si>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</si>
  <si>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</si>
  <si>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Geodetické práce</t>
  </si>
  <si>
    <t>K</t>
  </si>
  <si>
    <t>012002000</t>
  </si>
  <si>
    <t>kpt</t>
  </si>
  <si>
    <t>4</t>
  </si>
  <si>
    <t>2144840791</t>
  </si>
  <si>
    <t>VRN3</t>
  </si>
  <si>
    <t>Zařízení staveniště</t>
  </si>
  <si>
    <t>032002000</t>
  </si>
  <si>
    <t>Vybavení staveniště</t>
  </si>
  <si>
    <t>1050345432</t>
  </si>
  <si>
    <t>VRN4</t>
  </si>
  <si>
    <t>Inženýrská činnost</t>
  </si>
  <si>
    <t>3</t>
  </si>
  <si>
    <t>045002000</t>
  </si>
  <si>
    <t>Kompletační a koordinační činnost - dokumentace skutečného provedení</t>
  </si>
  <si>
    <t>-213120309</t>
  </si>
  <si>
    <t>02 - Hřiště</t>
  </si>
  <si>
    <t>HSV - Práce a dodávky HSV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</si>
  <si>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</si>
  <si>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</si>
  <si>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</si>
  <si>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D - Herní prvky</t>
  </si>
  <si>
    <t xml:space="preserve">    10 - Mobiliář</t>
  </si>
  <si>
    <t>HSV</t>
  </si>
  <si>
    <t>Práce a dodávky HSV</t>
  </si>
  <si>
    <t>Vodorovné konstrukce</t>
  </si>
  <si>
    <t>451577877</t>
  </si>
  <si>
    <t>Podklad nebo lože pod pryžový povrch vodorovný nebo do sklonu 1:5 ze štěrkopísku tl do 100 mm</t>
  </si>
  <si>
    <t>m2</t>
  </si>
  <si>
    <t>161581463</t>
  </si>
  <si>
    <t>Komunikace pozemní</t>
  </si>
  <si>
    <t>564831111</t>
  </si>
  <si>
    <t>Podklad ze štěrkodrtě ŠD tl 100 mm</t>
  </si>
  <si>
    <t>1479809295</t>
  </si>
  <si>
    <t>VV</t>
  </si>
  <si>
    <t>"drcené kamenivo fr.8-16" 337</t>
  </si>
  <si>
    <t>Součet</t>
  </si>
  <si>
    <t>564861111</t>
  </si>
  <si>
    <t>Podklad ze štěrkodrtě ŠD tl 200 mm</t>
  </si>
  <si>
    <t>-1069195247</t>
  </si>
  <si>
    <t>"štěrkodrť fr.4-32" 337</t>
  </si>
  <si>
    <t>593111132-v</t>
  </si>
  <si>
    <t>Dopadová plocha z pryže tl 30 mm barevná kladená do štěrkopískového lože tl 40mm</t>
  </si>
  <si>
    <t>407964835</t>
  </si>
  <si>
    <t>"povrch bude mít parametry dle normy pro výšku pádu s podkladní vrstvou dle technologie založení, dle zvoleného dodavatele"</t>
  </si>
  <si>
    <t>"plocha do pádu 1m" 204</t>
  </si>
  <si>
    <t>593111133-v</t>
  </si>
  <si>
    <t>Dopadová plocha z pryže tl 90 mm barevná kladená do štěrkopískového lože tl 40mm</t>
  </si>
  <si>
    <t>1015769056</t>
  </si>
  <si>
    <t>"plocha do pádu 2,5m" 133</t>
  </si>
  <si>
    <t>6</t>
  </si>
  <si>
    <t>M</t>
  </si>
  <si>
    <t>583373440</t>
  </si>
  <si>
    <t>štěrkopísek frakce 0-32 včetně dopravy</t>
  </si>
  <si>
    <t>t</t>
  </si>
  <si>
    <t>8</t>
  </si>
  <si>
    <t>792784347</t>
  </si>
  <si>
    <t>0,2*337</t>
  </si>
  <si>
    <t>7</t>
  </si>
  <si>
    <t>583438720</t>
  </si>
  <si>
    <t>kamenivo drcené hrubé frakce 8-16</t>
  </si>
  <si>
    <t>1154900187</t>
  </si>
  <si>
    <t>9</t>
  </si>
  <si>
    <t>Ostatní konstrukce a práce, bourání</t>
  </si>
  <si>
    <t>916131213</t>
  </si>
  <si>
    <t>Osazení plastové obruby do lože z betonu prostého C16/20 (max. zrno 4 mm)</t>
  </si>
  <si>
    <t>m</t>
  </si>
  <si>
    <t>-265132927</t>
  </si>
  <si>
    <t>"obrubník z recyklovaného plastu 1000x250x50mm" 23,6</t>
  </si>
  <si>
    <t>592174110-v</t>
  </si>
  <si>
    <t>obrubník plastový chodníkový ABO 15-10 100x5x25 cm</t>
  </si>
  <si>
    <t>kus</t>
  </si>
  <si>
    <t>2137131180</t>
  </si>
  <si>
    <t>Herní prvky</t>
  </si>
  <si>
    <t>10</t>
  </si>
  <si>
    <t>DP</t>
  </si>
  <si>
    <t>Doprava montážní čety a prvků</t>
  </si>
  <si>
    <t>mj</t>
  </si>
  <si>
    <t>-129302620</t>
  </si>
  <si>
    <t>11</t>
  </si>
  <si>
    <t>HP2</t>
  </si>
  <si>
    <t>Kličkovací kůl akátový s úpravou stakato s proměnnou výškou 2,2-3,4m</t>
  </si>
  <si>
    <t>ks</t>
  </si>
  <si>
    <t>931190380</t>
  </si>
  <si>
    <t>"specifikace prvku a rozměry v technické zprávě na str.7 a na výkrese č.II.3" 4</t>
  </si>
  <si>
    <t>12</t>
  </si>
  <si>
    <t>Kličkovací kůl akátový - montáž dodavatele prvku</t>
  </si>
  <si>
    <t>703322858</t>
  </si>
  <si>
    <t>13</t>
  </si>
  <si>
    <t>sp2</t>
  </si>
  <si>
    <t>Kličkovací kůl akátový - spodní stavba</t>
  </si>
  <si>
    <t>-1303640576</t>
  </si>
  <si>
    <t>14</t>
  </si>
  <si>
    <t>HP3</t>
  </si>
  <si>
    <t xml:space="preserve">Herní sestava akátová velká z dřevěných hranolů a sítí </t>
  </si>
  <si>
    <t>1388160865</t>
  </si>
  <si>
    <t>"cena obsahuje montáž, dovoz, kotvení(spodní stavby) včetně materiálu"</t>
  </si>
  <si>
    <t>"specifikace prvku a rozměry v technické zprávě na str.6 a na výkrese č.II.3" 1</t>
  </si>
  <si>
    <t>HP4</t>
  </si>
  <si>
    <t>Kládová houpačkal, materiál akát</t>
  </si>
  <si>
    <t>-1672417823</t>
  </si>
  <si>
    <t>"specifikace prvku a rozměry v technické zprávě na str.6 a na výkrese č.II.3" 2</t>
  </si>
  <si>
    <t>16</t>
  </si>
  <si>
    <t>HP5</t>
  </si>
  <si>
    <t>Houpací síť, závěsná houpací síť s akátovými rozpěrami</t>
  </si>
  <si>
    <t>-1924185350</t>
  </si>
  <si>
    <t>17</t>
  </si>
  <si>
    <t>HP6</t>
  </si>
  <si>
    <t>Dvoj-hrazda, materiál akát 2x rovné kovové madlo</t>
  </si>
  <si>
    <t>1081608928</t>
  </si>
  <si>
    <t>"specifikace prvku a rozměry v technické zprávě na str.7 a na výkrese č.II.3" 1</t>
  </si>
  <si>
    <t>Mobiliář</t>
  </si>
  <si>
    <t>18</t>
  </si>
  <si>
    <t>M1</t>
  </si>
  <si>
    <t>Lavice ke stolu parková, délka 1,8m, konstrukce hliníková slitina, sedák dřevo akát, bez opěradla</t>
  </si>
  <si>
    <t>1640771453</t>
  </si>
  <si>
    <t>"specifikace prvku a rozměry v technické zprávě na str.8 " 6</t>
  </si>
  <si>
    <t>19</t>
  </si>
  <si>
    <t>M2</t>
  </si>
  <si>
    <t>Stůl k lavicím, obdelníkový stůl na hranaté noze, ocelová konstrukce, desky dřevo akát, délka 1,8m</t>
  </si>
  <si>
    <t>-948602713</t>
  </si>
  <si>
    <t>"specifikace prvku a rozměry v technické zprávě na str.8 " 3</t>
  </si>
  <si>
    <t>20</t>
  </si>
  <si>
    <t>M3</t>
  </si>
  <si>
    <t>Odpadkový koš se stříškou, 45l, ocelové tělo, výplň z akátového dřeva</t>
  </si>
  <si>
    <t>1418074110</t>
  </si>
  <si>
    <t>"specifikace prvku a rozměry v technické zprávě na str.8 " 1</t>
  </si>
  <si>
    <t>M5</t>
  </si>
  <si>
    <t>Stojan na kola, ocelová konstrukce s L profilu</t>
  </si>
  <si>
    <t>218004314</t>
  </si>
  <si>
    <t>"specifikace prvku a rozměry v technické zprávě na str.9 " 3</t>
  </si>
  <si>
    <t>22</t>
  </si>
  <si>
    <t>M4</t>
  </si>
  <si>
    <t>Tabule naučná s jednou nohou z akátového dřeva</t>
  </si>
  <si>
    <t>1443667141</t>
  </si>
  <si>
    <t>"specifikace prvku a rozměry v technické zprávě na str.9 a na výkrese č.I.3" 1</t>
  </si>
  <si>
    <t>23</t>
  </si>
  <si>
    <t>DP2</t>
  </si>
  <si>
    <t>585060540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</si>
</sst>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opLeftCell="A11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8" t="s">
        <v>14</v>
      </c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P5" s="22"/>
      <c r="AQ5" s="22"/>
      <c r="AR5" s="20"/>
      <c r="BE5" s="285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0" t="s">
        <v>17</v>
      </c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2"/>
      <c r="AQ6" s="22"/>
      <c r="AR6" s="20"/>
      <c r="BE6" s="28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6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6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6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86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286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6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30</v>
      </c>
      <c r="AO13" s="22"/>
      <c r="AP13" s="22"/>
      <c r="AQ13" s="22"/>
      <c r="AR13" s="20"/>
      <c r="BE13" s="286"/>
      <c r="BS13" s="17" t="s">
        <v>6</v>
      </c>
    </row>
    <row r="14" spans="1:74" ht="12.75">
      <c r="B14" s="21"/>
      <c r="C14" s="22"/>
      <c r="D14" s="22"/>
      <c r="E14" s="291" t="s">
        <v>30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86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6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86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6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35</v>
      </c>
      <c r="AO19" s="22"/>
      <c r="AP19" s="22"/>
      <c r="AQ19" s="22"/>
      <c r="AR19" s="20"/>
      <c r="BE19" s="286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86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6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6"/>
    </row>
    <row r="23" spans="1:71" s="1" customFormat="1" ht="16.5" customHeight="1">
      <c r="B23" s="21"/>
      <c r="C23" s="22"/>
      <c r="D23" s="22"/>
      <c r="E23" s="293" t="s">
        <v>1</v>
      </c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3"/>
      <c r="AH23" s="293"/>
      <c r="AI23" s="293"/>
      <c r="AJ23" s="293"/>
      <c r="AK23" s="293"/>
      <c r="AL23" s="293"/>
      <c r="AM23" s="293"/>
      <c r="AN23" s="293"/>
      <c r="AO23" s="22"/>
      <c r="AP23" s="22"/>
      <c r="AQ23" s="22"/>
      <c r="AR23" s="20"/>
      <c r="BE23" s="28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6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6"/>
    </row>
    <row r="26" spans="1:71" s="1" customFormat="1" ht="14.45" customHeight="1">
      <c r="B26" s="21"/>
      <c r="C26" s="22"/>
      <c r="D26" s="34" t="s">
        <v>38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94">
        <f>ROUND(AG94,2)</f>
        <v>0</v>
      </c>
      <c r="AL26" s="289"/>
      <c r="AM26" s="289"/>
      <c r="AN26" s="289"/>
      <c r="AO26" s="289"/>
      <c r="AP26" s="22"/>
      <c r="AQ26" s="22"/>
      <c r="AR26" s="20"/>
      <c r="BE26" s="286"/>
    </row>
    <row r="27" spans="1:71" s="1" customFormat="1" ht="14.45" customHeight="1">
      <c r="B27" s="21"/>
      <c r="C27" s="22"/>
      <c r="D27" s="34" t="s">
        <v>39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94">
        <f>ROUND(AG98, 2)</f>
        <v>0</v>
      </c>
      <c r="AL27" s="294"/>
      <c r="AM27" s="294"/>
      <c r="AN27" s="294"/>
      <c r="AO27" s="294"/>
      <c r="AP27" s="22"/>
      <c r="AQ27" s="22"/>
      <c r="AR27" s="20"/>
      <c r="BE27" s="286"/>
    </row>
    <row r="28" spans="1:71" s="2" customFormat="1" ht="6.95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286"/>
    </row>
    <row r="29" spans="1:71" s="2" customFormat="1" ht="25.9" customHeight="1">
      <c r="A29" s="35"/>
      <c r="B29" s="36"/>
      <c r="C29" s="37"/>
      <c r="D29" s="39" t="s">
        <v>40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95">
        <f>ROUND(AK26 + AK27, 2)</f>
        <v>0</v>
      </c>
      <c r="AL29" s="296"/>
      <c r="AM29" s="296"/>
      <c r="AN29" s="296"/>
      <c r="AO29" s="296"/>
      <c r="AP29" s="37"/>
      <c r="AQ29" s="37"/>
      <c r="AR29" s="38"/>
      <c r="BE29" s="286"/>
    </row>
    <row r="30" spans="1:71" s="2" customFormat="1" ht="6.95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286"/>
    </row>
    <row r="31" spans="1:71" s="2" customFormat="1" ht="12.75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297" t="s">
        <v>41</v>
      </c>
      <c r="M31" s="297"/>
      <c r="N31" s="297"/>
      <c r="O31" s="297"/>
      <c r="P31" s="297"/>
      <c r="Q31" s="37"/>
      <c r="R31" s="37"/>
      <c r="S31" s="37"/>
      <c r="T31" s="37"/>
      <c r="U31" s="37"/>
      <c r="V31" s="37"/>
      <c r="W31" s="297" t="s">
        <v>42</v>
      </c>
      <c r="X31" s="297"/>
      <c r="Y31" s="297"/>
      <c r="Z31" s="297"/>
      <c r="AA31" s="297"/>
      <c r="AB31" s="297"/>
      <c r="AC31" s="297"/>
      <c r="AD31" s="297"/>
      <c r="AE31" s="297"/>
      <c r="AF31" s="37"/>
      <c r="AG31" s="37"/>
      <c r="AH31" s="37"/>
      <c r="AI31" s="37"/>
      <c r="AJ31" s="37"/>
      <c r="AK31" s="297" t="s">
        <v>43</v>
      </c>
      <c r="AL31" s="297"/>
      <c r="AM31" s="297"/>
      <c r="AN31" s="297"/>
      <c r="AO31" s="297"/>
      <c r="AP31" s="37"/>
      <c r="AQ31" s="37"/>
      <c r="AR31" s="38"/>
      <c r="BE31" s="286"/>
    </row>
    <row r="32" spans="1:71" s="3" customFormat="1" ht="14.45" customHeight="1">
      <c r="B32" s="41"/>
      <c r="C32" s="42"/>
      <c r="D32" s="29" t="s">
        <v>44</v>
      </c>
      <c r="E32" s="42"/>
      <c r="F32" s="29" t="s">
        <v>45</v>
      </c>
      <c r="G32" s="42"/>
      <c r="H32" s="42"/>
      <c r="I32" s="42"/>
      <c r="J32" s="42"/>
      <c r="K32" s="42"/>
      <c r="L32" s="300">
        <v>0.21</v>
      </c>
      <c r="M32" s="299"/>
      <c r="N32" s="299"/>
      <c r="O32" s="299"/>
      <c r="P32" s="299"/>
      <c r="Q32" s="42"/>
      <c r="R32" s="42"/>
      <c r="S32" s="42"/>
      <c r="T32" s="42"/>
      <c r="U32" s="42"/>
      <c r="V32" s="42"/>
      <c r="W32" s="298">
        <f>ROUND(AZ94 + SUM(CD98:CD102), 2)</f>
        <v>0</v>
      </c>
      <c r="X32" s="299"/>
      <c r="Y32" s="299"/>
      <c r="Z32" s="299"/>
      <c r="AA32" s="299"/>
      <c r="AB32" s="299"/>
      <c r="AC32" s="299"/>
      <c r="AD32" s="299"/>
      <c r="AE32" s="299"/>
      <c r="AF32" s="42"/>
      <c r="AG32" s="42"/>
      <c r="AH32" s="42"/>
      <c r="AI32" s="42"/>
      <c r="AJ32" s="42"/>
      <c r="AK32" s="298">
        <f>ROUND(AV94 + SUM(BY98:BY102), 2)</f>
        <v>0</v>
      </c>
      <c r="AL32" s="299"/>
      <c r="AM32" s="299"/>
      <c r="AN32" s="299"/>
      <c r="AO32" s="299"/>
      <c r="AP32" s="42"/>
      <c r="AQ32" s="42"/>
      <c r="AR32" s="43"/>
      <c r="BE32" s="287"/>
    </row>
    <row r="33" spans="1:57" s="3" customFormat="1" ht="14.45" customHeight="1">
      <c r="B33" s="41"/>
      <c r="C33" s="42"/>
      <c r="D33" s="42"/>
      <c r="E33" s="42"/>
      <c r="F33" s="29" t="s">
        <v>46</v>
      </c>
      <c r="G33" s="42"/>
      <c r="H33" s="42"/>
      <c r="I33" s="42"/>
      <c r="J33" s="42"/>
      <c r="K33" s="42"/>
      <c r="L33" s="300">
        <v>0.15</v>
      </c>
      <c r="M33" s="299"/>
      <c r="N33" s="299"/>
      <c r="O33" s="299"/>
      <c r="P33" s="299"/>
      <c r="Q33" s="42"/>
      <c r="R33" s="42"/>
      <c r="S33" s="42"/>
      <c r="T33" s="42"/>
      <c r="U33" s="42"/>
      <c r="V33" s="42"/>
      <c r="W33" s="298">
        <f>ROUND(BA94 + SUM(CE98:CE102), 2)</f>
        <v>0</v>
      </c>
      <c r="X33" s="299"/>
      <c r="Y33" s="299"/>
      <c r="Z33" s="299"/>
      <c r="AA33" s="299"/>
      <c r="AB33" s="299"/>
      <c r="AC33" s="299"/>
      <c r="AD33" s="299"/>
      <c r="AE33" s="299"/>
      <c r="AF33" s="42"/>
      <c r="AG33" s="42"/>
      <c r="AH33" s="42"/>
      <c r="AI33" s="42"/>
      <c r="AJ33" s="42"/>
      <c r="AK33" s="298">
        <f>ROUND(AW94 + SUM(BZ98:BZ102), 2)</f>
        <v>0</v>
      </c>
      <c r="AL33" s="299"/>
      <c r="AM33" s="299"/>
      <c r="AN33" s="299"/>
      <c r="AO33" s="299"/>
      <c r="AP33" s="42"/>
      <c r="AQ33" s="42"/>
      <c r="AR33" s="43"/>
      <c r="BE33" s="287"/>
    </row>
    <row r="34" spans="1:57" s="3" customFormat="1" ht="14.45" hidden="1" customHeight="1">
      <c r="B34" s="41"/>
      <c r="C34" s="42"/>
      <c r="D34" s="42"/>
      <c r="E34" s="42"/>
      <c r="F34" s="29" t="s">
        <v>47</v>
      </c>
      <c r="G34" s="42"/>
      <c r="H34" s="42"/>
      <c r="I34" s="42"/>
      <c r="J34" s="42"/>
      <c r="K34" s="42"/>
      <c r="L34" s="300">
        <v>0.21</v>
      </c>
      <c r="M34" s="299"/>
      <c r="N34" s="299"/>
      <c r="O34" s="299"/>
      <c r="P34" s="299"/>
      <c r="Q34" s="42"/>
      <c r="R34" s="42"/>
      <c r="S34" s="42"/>
      <c r="T34" s="42"/>
      <c r="U34" s="42"/>
      <c r="V34" s="42"/>
      <c r="W34" s="298">
        <f>ROUND(BB94 + SUM(CF98:CF102), 2)</f>
        <v>0</v>
      </c>
      <c r="X34" s="299"/>
      <c r="Y34" s="299"/>
      <c r="Z34" s="299"/>
      <c r="AA34" s="299"/>
      <c r="AB34" s="299"/>
      <c r="AC34" s="299"/>
      <c r="AD34" s="299"/>
      <c r="AE34" s="299"/>
      <c r="AF34" s="42"/>
      <c r="AG34" s="42"/>
      <c r="AH34" s="42"/>
      <c r="AI34" s="42"/>
      <c r="AJ34" s="42"/>
      <c r="AK34" s="298">
        <v>0</v>
      </c>
      <c r="AL34" s="299"/>
      <c r="AM34" s="299"/>
      <c r="AN34" s="299"/>
      <c r="AO34" s="299"/>
      <c r="AP34" s="42"/>
      <c r="AQ34" s="42"/>
      <c r="AR34" s="43"/>
      <c r="BE34" s="287"/>
    </row>
    <row r="35" spans="1:57" s="3" customFormat="1" ht="14.45" hidden="1" customHeight="1">
      <c r="B35" s="41"/>
      <c r="C35" s="42"/>
      <c r="D35" s="42"/>
      <c r="E35" s="42"/>
      <c r="F35" s="29" t="s">
        <v>48</v>
      </c>
      <c r="G35" s="42"/>
      <c r="H35" s="42"/>
      <c r="I35" s="42"/>
      <c r="J35" s="42"/>
      <c r="K35" s="42"/>
      <c r="L35" s="300">
        <v>0.15</v>
      </c>
      <c r="M35" s="299"/>
      <c r="N35" s="299"/>
      <c r="O35" s="299"/>
      <c r="P35" s="299"/>
      <c r="Q35" s="42"/>
      <c r="R35" s="42"/>
      <c r="S35" s="42"/>
      <c r="T35" s="42"/>
      <c r="U35" s="42"/>
      <c r="V35" s="42"/>
      <c r="W35" s="298">
        <f>ROUND(BC94 + SUM(CG98:CG102), 2)</f>
        <v>0</v>
      </c>
      <c r="X35" s="299"/>
      <c r="Y35" s="299"/>
      <c r="Z35" s="299"/>
      <c r="AA35" s="299"/>
      <c r="AB35" s="299"/>
      <c r="AC35" s="299"/>
      <c r="AD35" s="299"/>
      <c r="AE35" s="299"/>
      <c r="AF35" s="42"/>
      <c r="AG35" s="42"/>
      <c r="AH35" s="42"/>
      <c r="AI35" s="42"/>
      <c r="AJ35" s="42"/>
      <c r="AK35" s="298">
        <v>0</v>
      </c>
      <c r="AL35" s="299"/>
      <c r="AM35" s="299"/>
      <c r="AN35" s="299"/>
      <c r="AO35" s="299"/>
      <c r="AP35" s="42"/>
      <c r="AQ35" s="42"/>
      <c r="AR35" s="43"/>
    </row>
    <row r="36" spans="1:57" s="3" customFormat="1" ht="14.45" hidden="1" customHeight="1">
      <c r="B36" s="41"/>
      <c r="C36" s="42"/>
      <c r="D36" s="42"/>
      <c r="E36" s="42"/>
      <c r="F36" s="29" t="s">
        <v>49</v>
      </c>
      <c r="G36" s="42"/>
      <c r="H36" s="42"/>
      <c r="I36" s="42"/>
      <c r="J36" s="42"/>
      <c r="K36" s="42"/>
      <c r="L36" s="300">
        <v>0</v>
      </c>
      <c r="M36" s="299"/>
      <c r="N36" s="299"/>
      <c r="O36" s="299"/>
      <c r="P36" s="299"/>
      <c r="Q36" s="42"/>
      <c r="R36" s="42"/>
      <c r="S36" s="42"/>
      <c r="T36" s="42"/>
      <c r="U36" s="42"/>
      <c r="V36" s="42"/>
      <c r="W36" s="298">
        <f>ROUND(BD94 + SUM(CH98:CH102), 2)</f>
        <v>0</v>
      </c>
      <c r="X36" s="299"/>
      <c r="Y36" s="299"/>
      <c r="Z36" s="299"/>
      <c r="AA36" s="299"/>
      <c r="AB36" s="299"/>
      <c r="AC36" s="299"/>
      <c r="AD36" s="299"/>
      <c r="AE36" s="299"/>
      <c r="AF36" s="42"/>
      <c r="AG36" s="42"/>
      <c r="AH36" s="42"/>
      <c r="AI36" s="42"/>
      <c r="AJ36" s="42"/>
      <c r="AK36" s="298">
        <v>0</v>
      </c>
      <c r="AL36" s="299"/>
      <c r="AM36" s="299"/>
      <c r="AN36" s="299"/>
      <c r="AO36" s="299"/>
      <c r="AP36" s="42"/>
      <c r="AQ36" s="42"/>
      <c r="AR36" s="43"/>
    </row>
    <row r="37" spans="1:57" s="2" customFormat="1" ht="6.9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pans="1:57" s="2" customFormat="1" ht="25.9" customHeight="1">
      <c r="A38" s="35"/>
      <c r="B38" s="36"/>
      <c r="C38" s="44"/>
      <c r="D38" s="45" t="s">
        <v>50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 t="s">
        <v>51</v>
      </c>
      <c r="U38" s="46"/>
      <c r="V38" s="46"/>
      <c r="W38" s="46"/>
      <c r="X38" s="304" t="s">
        <v>52</v>
      </c>
      <c r="Y38" s="302"/>
      <c r="Z38" s="302"/>
      <c r="AA38" s="302"/>
      <c r="AB38" s="302"/>
      <c r="AC38" s="46"/>
      <c r="AD38" s="46"/>
      <c r="AE38" s="46"/>
      <c r="AF38" s="46"/>
      <c r="AG38" s="46"/>
      <c r="AH38" s="46"/>
      <c r="AI38" s="46"/>
      <c r="AJ38" s="46"/>
      <c r="AK38" s="301">
        <f>SUM(AK29:AK36)</f>
        <v>0</v>
      </c>
      <c r="AL38" s="302"/>
      <c r="AM38" s="302"/>
      <c r="AN38" s="302"/>
      <c r="AO38" s="303"/>
      <c r="AP38" s="44"/>
      <c r="AQ38" s="44"/>
      <c r="AR38" s="38"/>
      <c r="BE38" s="35"/>
    </row>
    <row r="39" spans="1:57" s="2" customFormat="1" ht="6.95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pans="1:57" s="2" customFormat="1" ht="14.45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53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54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55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3" t="s">
        <v>56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3" t="s">
        <v>55</v>
      </c>
      <c r="AI60" s="40"/>
      <c r="AJ60" s="40"/>
      <c r="AK60" s="40"/>
      <c r="AL60" s="40"/>
      <c r="AM60" s="53" t="s">
        <v>56</v>
      </c>
      <c r="AN60" s="40"/>
      <c r="AO60" s="40"/>
      <c r="AP60" s="37"/>
      <c r="AQ60" s="37"/>
      <c r="AR60" s="38"/>
      <c r="BE60" s="35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57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58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38"/>
      <c r="BE64" s="35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55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3" t="s">
        <v>56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3" t="s">
        <v>55</v>
      </c>
      <c r="AI75" s="40"/>
      <c r="AJ75" s="40"/>
      <c r="AK75" s="40"/>
      <c r="AL75" s="40"/>
      <c r="AM75" s="53" t="s">
        <v>56</v>
      </c>
      <c r="AN75" s="40"/>
      <c r="AO75" s="40"/>
      <c r="AP75" s="37"/>
      <c r="AQ75" s="37"/>
      <c r="AR75" s="38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8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8"/>
      <c r="BE81" s="35"/>
    </row>
    <row r="82" spans="1:91" s="2" customFormat="1" ht="24.95" customHeight="1">
      <c r="A82" s="35"/>
      <c r="B82" s="36"/>
      <c r="C82" s="23" t="s">
        <v>59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201805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59" t="str">
        <f>K6</f>
        <v>Hřiště II. pro větší děti 6-10let na lokalitě Petra Cingra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pans="1:91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Bohumín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261" t="str">
        <f>IF(AN8= "","",AN8)</f>
        <v>17. 4. 2018</v>
      </c>
      <c r="AN87" s="261"/>
      <c r="AO87" s="37"/>
      <c r="AP87" s="37"/>
      <c r="AQ87" s="37"/>
      <c r="AR87" s="38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pans="1:91" s="2" customFormat="1" ht="15.2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Bohumín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268" t="str">
        <f>IF(E17="","",E17)</f>
        <v>SPAN,s.r.o.</v>
      </c>
      <c r="AN89" s="269"/>
      <c r="AO89" s="269"/>
      <c r="AP89" s="269"/>
      <c r="AQ89" s="37"/>
      <c r="AR89" s="38"/>
      <c r="AS89" s="262" t="s">
        <v>60</v>
      </c>
      <c r="AT89" s="263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25.7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268" t="str">
        <f>IF(E20="","",E20)</f>
        <v>Ing.Magda Cigánková Fialová</v>
      </c>
      <c r="AN90" s="269"/>
      <c r="AO90" s="269"/>
      <c r="AP90" s="269"/>
      <c r="AQ90" s="37"/>
      <c r="AR90" s="38"/>
      <c r="AS90" s="264"/>
      <c r="AT90" s="265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266"/>
      <c r="AT91" s="267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4" t="s">
        <v>61</v>
      </c>
      <c r="D92" s="271"/>
      <c r="E92" s="271"/>
      <c r="F92" s="271"/>
      <c r="G92" s="271"/>
      <c r="H92" s="74"/>
      <c r="I92" s="272" t="s">
        <v>62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0" t="s">
        <v>63</v>
      </c>
      <c r="AH92" s="271"/>
      <c r="AI92" s="271"/>
      <c r="AJ92" s="271"/>
      <c r="AK92" s="271"/>
      <c r="AL92" s="271"/>
      <c r="AM92" s="271"/>
      <c r="AN92" s="272" t="s">
        <v>64</v>
      </c>
      <c r="AO92" s="271"/>
      <c r="AP92" s="273"/>
      <c r="AQ92" s="75" t="s">
        <v>65</v>
      </c>
      <c r="AR92" s="38"/>
      <c r="AS92" s="76" t="s">
        <v>66</v>
      </c>
      <c r="AT92" s="77" t="s">
        <v>67</v>
      </c>
      <c r="AU92" s="77" t="s">
        <v>68</v>
      </c>
      <c r="AV92" s="77" t="s">
        <v>69</v>
      </c>
      <c r="AW92" s="77" t="s">
        <v>70</v>
      </c>
      <c r="AX92" s="77" t="s">
        <v>71</v>
      </c>
      <c r="AY92" s="77" t="s">
        <v>72</v>
      </c>
      <c r="AZ92" s="77" t="s">
        <v>73</v>
      </c>
      <c r="BA92" s="77" t="s">
        <v>74</v>
      </c>
      <c r="BB92" s="77" t="s">
        <v>75</v>
      </c>
      <c r="BC92" s="77" t="s">
        <v>76</v>
      </c>
      <c r="BD92" s="78" t="s">
        <v>77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78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2">
        <f>ROUND(SUM(AG95:AG96),2)</f>
        <v>0</v>
      </c>
      <c r="AH94" s="282"/>
      <c r="AI94" s="282"/>
      <c r="AJ94" s="282"/>
      <c r="AK94" s="282"/>
      <c r="AL94" s="282"/>
      <c r="AM94" s="282"/>
      <c r="AN94" s="283">
        <f>SUM(AG94,AT94)</f>
        <v>0</v>
      </c>
      <c r="AO94" s="283"/>
      <c r="AP94" s="283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ROUND(AZ94*L32,2)</f>
        <v>0</v>
      </c>
      <c r="AW94" s="89">
        <f>ROUND(BA94*L33,2)</f>
        <v>0</v>
      </c>
      <c r="AX94" s="89">
        <f>ROUND(BB94*L32,2)</f>
        <v>0</v>
      </c>
      <c r="AY94" s="89">
        <f>ROUND(BC94*L33,2)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79</v>
      </c>
      <c r="BT94" s="92" t="s">
        <v>80</v>
      </c>
      <c r="BU94" s="93" t="s">
        <v>81</v>
      </c>
      <c r="BV94" s="92" t="s">
        <v>82</v>
      </c>
      <c r="BW94" s="92" t="s">
        <v>5</v>
      </c>
      <c r="BX94" s="92" t="s">
        <v>83</v>
      </c>
      <c r="CL94" s="92" t="s">
        <v>1</v>
      </c>
    </row>
    <row r="95" spans="1:91" s="7" customFormat="1" ht="16.5" customHeight="1">
      <c r="A95" s="94" t="s">
        <v>84</v>
      </c>
      <c r="B95" s="95"/>
      <c r="C95" s="96"/>
      <c r="D95" s="275" t="s">
        <v>85</v>
      </c>
      <c r="E95" s="275"/>
      <c r="F95" s="275"/>
      <c r="G95" s="275"/>
      <c r="H95" s="275"/>
      <c r="I95" s="97"/>
      <c r="J95" s="275" t="s">
        <v>86</v>
      </c>
      <c r="K95" s="275"/>
      <c r="L95" s="275"/>
      <c r="M95" s="275"/>
      <c r="N95" s="275"/>
      <c r="O95" s="275"/>
      <c r="P95" s="275"/>
      <c r="Q95" s="275"/>
      <c r="R95" s="275"/>
      <c r="S95" s="275"/>
      <c r="T95" s="275"/>
      <c r="U95" s="275"/>
      <c r="V95" s="275"/>
      <c r="W95" s="275"/>
      <c r="X95" s="275"/>
      <c r="Y95" s="275"/>
      <c r="Z95" s="275"/>
      <c r="AA95" s="275"/>
      <c r="AB95" s="275"/>
      <c r="AC95" s="275"/>
      <c r="AD95" s="275"/>
      <c r="AE95" s="275"/>
      <c r="AF95" s="275"/>
      <c r="AG95" s="276">
        <f>'01 - Ostatní a vedlejší n...'!J30</f>
        <v>0</v>
      </c>
      <c r="AH95" s="277"/>
      <c r="AI95" s="277"/>
      <c r="AJ95" s="277"/>
      <c r="AK95" s="277"/>
      <c r="AL95" s="277"/>
      <c r="AM95" s="277"/>
      <c r="AN95" s="276">
        <f>SUM(AG95,AT95)</f>
        <v>0</v>
      </c>
      <c r="AO95" s="277"/>
      <c r="AP95" s="277"/>
      <c r="AQ95" s="98" t="s">
        <v>87</v>
      </c>
      <c r="AR95" s="99"/>
      <c r="AS95" s="100">
        <v>0</v>
      </c>
      <c r="AT95" s="101">
        <f>ROUND(SUM(AV95:AW95),2)</f>
        <v>0</v>
      </c>
      <c r="AU95" s="102">
        <f>'01 - Ostatní a vedlejší n...'!P120</f>
        <v>0</v>
      </c>
      <c r="AV95" s="101">
        <f>'01 - Ostatní a vedlejší n...'!J33</f>
        <v>0</v>
      </c>
      <c r="AW95" s="101">
        <f>'01 - Ostatní a vedlejší n...'!J34</f>
        <v>0</v>
      </c>
      <c r="AX95" s="101">
        <f>'01 - Ostatní a vedlejší n...'!J35</f>
        <v>0</v>
      </c>
      <c r="AY95" s="101">
        <f>'01 - Ostatní a vedlejší n...'!J36</f>
        <v>0</v>
      </c>
      <c r="AZ95" s="101">
        <f>'01 - Ostatní a vedlejší n...'!F33</f>
        <v>0</v>
      </c>
      <c r="BA95" s="101">
        <f>'01 - Ostatní a vedlejší n...'!F34</f>
        <v>0</v>
      </c>
      <c r="BB95" s="101">
        <f>'01 - Ostatní a vedlejší n...'!F35</f>
        <v>0</v>
      </c>
      <c r="BC95" s="101">
        <f>'01 - Ostatní a vedlejší n...'!F36</f>
        <v>0</v>
      </c>
      <c r="BD95" s="103">
        <f>'01 - Ostatní a vedlejší n...'!F37</f>
        <v>0</v>
      </c>
      <c r="BT95" s="104" t="s">
        <v>88</v>
      </c>
      <c r="BV95" s="104" t="s">
        <v>82</v>
      </c>
      <c r="BW95" s="104" t="s">
        <v>89</v>
      </c>
      <c r="BX95" s="104" t="s">
        <v>5</v>
      </c>
      <c r="CL95" s="104" t="s">
        <v>1</v>
      </c>
      <c r="CM95" s="104" t="s">
        <v>90</v>
      </c>
    </row>
    <row r="96" spans="1:91" s="7" customFormat="1" ht="16.5" customHeight="1">
      <c r="A96" s="94" t="s">
        <v>84</v>
      </c>
      <c r="B96" s="95"/>
      <c r="C96" s="96"/>
      <c r="D96" s="275" t="s">
        <v>91</v>
      </c>
      <c r="E96" s="275"/>
      <c r="F96" s="275"/>
      <c r="G96" s="275"/>
      <c r="H96" s="275"/>
      <c r="I96" s="97"/>
      <c r="J96" s="275" t="s">
        <v>92</v>
      </c>
      <c r="K96" s="275"/>
      <c r="L96" s="275"/>
      <c r="M96" s="275"/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F96" s="275"/>
      <c r="AG96" s="276">
        <f>'02 - Hřiště'!J30</f>
        <v>0</v>
      </c>
      <c r="AH96" s="277"/>
      <c r="AI96" s="277"/>
      <c r="AJ96" s="277"/>
      <c r="AK96" s="277"/>
      <c r="AL96" s="277"/>
      <c r="AM96" s="277"/>
      <c r="AN96" s="276">
        <f>SUM(AG96,AT96)</f>
        <v>0</v>
      </c>
      <c r="AO96" s="277"/>
      <c r="AP96" s="277"/>
      <c r="AQ96" s="98" t="s">
        <v>87</v>
      </c>
      <c r="AR96" s="99"/>
      <c r="AS96" s="105">
        <v>0</v>
      </c>
      <c r="AT96" s="106">
        <f>ROUND(SUM(AV96:AW96),2)</f>
        <v>0</v>
      </c>
      <c r="AU96" s="107">
        <f>'02 - Hřiště'!P122</f>
        <v>0</v>
      </c>
      <c r="AV96" s="106">
        <f>'02 - Hřiště'!J33</f>
        <v>0</v>
      </c>
      <c r="AW96" s="106">
        <f>'02 - Hřiště'!J34</f>
        <v>0</v>
      </c>
      <c r="AX96" s="106">
        <f>'02 - Hřiště'!J35</f>
        <v>0</v>
      </c>
      <c r="AY96" s="106">
        <f>'02 - Hřiště'!J36</f>
        <v>0</v>
      </c>
      <c r="AZ96" s="106">
        <f>'02 - Hřiště'!F33</f>
        <v>0</v>
      </c>
      <c r="BA96" s="106">
        <f>'02 - Hřiště'!F34</f>
        <v>0</v>
      </c>
      <c r="BB96" s="106">
        <f>'02 - Hřiště'!F35</f>
        <v>0</v>
      </c>
      <c r="BC96" s="106">
        <f>'02 - Hřiště'!F36</f>
        <v>0</v>
      </c>
      <c r="BD96" s="108">
        <f>'02 - Hřiště'!F37</f>
        <v>0</v>
      </c>
      <c r="BT96" s="104" t="s">
        <v>88</v>
      </c>
      <c r="BV96" s="104" t="s">
        <v>82</v>
      </c>
      <c r="BW96" s="104" t="s">
        <v>93</v>
      </c>
      <c r="BX96" s="104" t="s">
        <v>5</v>
      </c>
      <c r="CL96" s="104" t="s">
        <v>1</v>
      </c>
      <c r="CM96" s="104" t="s">
        <v>90</v>
      </c>
    </row>
    <row r="97" spans="1:89" ht="11.25"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0"/>
    </row>
    <row r="98" spans="1:89" s="2" customFormat="1" ht="30" customHeight="1">
      <c r="A98" s="35"/>
      <c r="B98" s="36"/>
      <c r="C98" s="83" t="s">
        <v>94</v>
      </c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283">
        <f>ROUND(SUM(AG99:AG102), 2)</f>
        <v>0</v>
      </c>
      <c r="AH98" s="283"/>
      <c r="AI98" s="283"/>
      <c r="AJ98" s="283"/>
      <c r="AK98" s="283"/>
      <c r="AL98" s="283"/>
      <c r="AM98" s="283"/>
      <c r="AN98" s="283">
        <f>ROUND(SUM(AN99:AN102), 2)</f>
        <v>0</v>
      </c>
      <c r="AO98" s="283"/>
      <c r="AP98" s="283"/>
      <c r="AQ98" s="109"/>
      <c r="AR98" s="38"/>
      <c r="AS98" s="76" t="s">
        <v>95</v>
      </c>
      <c r="AT98" s="77" t="s">
        <v>96</v>
      </c>
      <c r="AU98" s="77" t="s">
        <v>44</v>
      </c>
      <c r="AV98" s="78" t="s">
        <v>67</v>
      </c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89" s="2" customFormat="1" ht="19.899999999999999" customHeight="1">
      <c r="A99" s="35"/>
      <c r="B99" s="36"/>
      <c r="C99" s="37"/>
      <c r="D99" s="280" t="s">
        <v>97</v>
      </c>
      <c r="E99" s="280"/>
      <c r="F99" s="280"/>
      <c r="G99" s="280"/>
      <c r="H99" s="280"/>
      <c r="I99" s="280"/>
      <c r="J99" s="280"/>
      <c r="K99" s="280"/>
      <c r="L99" s="280"/>
      <c r="M99" s="280"/>
      <c r="N99" s="280"/>
      <c r="O99" s="280"/>
      <c r="P99" s="280"/>
      <c r="Q99" s="280"/>
      <c r="R99" s="280"/>
      <c r="S99" s="280"/>
      <c r="T99" s="280"/>
      <c r="U99" s="280"/>
      <c r="V99" s="280"/>
      <c r="W99" s="280"/>
      <c r="X99" s="280"/>
      <c r="Y99" s="280"/>
      <c r="Z99" s="280"/>
      <c r="AA99" s="280"/>
      <c r="AB99" s="280"/>
      <c r="AC99" s="37"/>
      <c r="AD99" s="37"/>
      <c r="AE99" s="37"/>
      <c r="AF99" s="37"/>
      <c r="AG99" s="278">
        <f>ROUND(AG94 * AS99, 2)</f>
        <v>0</v>
      </c>
      <c r="AH99" s="279"/>
      <c r="AI99" s="279"/>
      <c r="AJ99" s="279"/>
      <c r="AK99" s="279"/>
      <c r="AL99" s="279"/>
      <c r="AM99" s="279"/>
      <c r="AN99" s="279">
        <f>ROUND(AG99 + AV99, 2)</f>
        <v>0</v>
      </c>
      <c r="AO99" s="279"/>
      <c r="AP99" s="279"/>
      <c r="AQ99" s="37"/>
      <c r="AR99" s="38"/>
      <c r="AS99" s="110">
        <v>0</v>
      </c>
      <c r="AT99" s="111" t="s">
        <v>98</v>
      </c>
      <c r="AU99" s="111" t="s">
        <v>45</v>
      </c>
      <c r="AV99" s="112">
        <f>ROUND(IF(AU99="základní",AG99*L32,IF(AU99="snížená",AG99*L33,0)), 2)</f>
        <v>0</v>
      </c>
      <c r="AW99" s="35"/>
      <c r="AX99" s="35"/>
      <c r="AY99" s="35"/>
      <c r="AZ99" s="35"/>
      <c r="BA99" s="35"/>
      <c r="BB99" s="35"/>
      <c r="BC99" s="35"/>
      <c r="BD99" s="35"/>
      <c r="BE99" s="35"/>
      <c r="BV99" s="17" t="s">
        <v>99</v>
      </c>
      <c r="BY99" s="113">
        <f>IF(AU99="základní",AV99,0)</f>
        <v>0</v>
      </c>
      <c r="BZ99" s="113">
        <f>IF(AU99="snížená",AV99,0)</f>
        <v>0</v>
      </c>
      <c r="CA99" s="113">
        <v>0</v>
      </c>
      <c r="CB99" s="113">
        <v>0</v>
      </c>
      <c r="CC99" s="113">
        <v>0</v>
      </c>
      <c r="CD99" s="113">
        <f>IF(AU99="základní",AG99,0)</f>
        <v>0</v>
      </c>
      <c r="CE99" s="113">
        <f>IF(AU99="snížená",AG99,0)</f>
        <v>0</v>
      </c>
      <c r="CF99" s="113">
        <f>IF(AU99="zákl. přenesená",AG99,0)</f>
        <v>0</v>
      </c>
      <c r="CG99" s="113">
        <f>IF(AU99="sníž. přenesená",AG99,0)</f>
        <v>0</v>
      </c>
      <c r="CH99" s="113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pans="1:89" s="2" customFormat="1" ht="19.899999999999999" customHeight="1">
      <c r="A100" s="35"/>
      <c r="B100" s="36"/>
      <c r="C100" s="37"/>
      <c r="D100" s="281" t="s">
        <v>100</v>
      </c>
      <c r="E100" s="280"/>
      <c r="F100" s="280"/>
      <c r="G100" s="280"/>
      <c r="H100" s="280"/>
      <c r="I100" s="280"/>
      <c r="J100" s="280"/>
      <c r="K100" s="280"/>
      <c r="L100" s="280"/>
      <c r="M100" s="280"/>
      <c r="N100" s="280"/>
      <c r="O100" s="280"/>
      <c r="P100" s="280"/>
      <c r="Q100" s="280"/>
      <c r="R100" s="280"/>
      <c r="S100" s="280"/>
      <c r="T100" s="280"/>
      <c r="U100" s="280"/>
      <c r="V100" s="280"/>
      <c r="W100" s="280"/>
      <c r="X100" s="280"/>
      <c r="Y100" s="280"/>
      <c r="Z100" s="280"/>
      <c r="AA100" s="280"/>
      <c r="AB100" s="280"/>
      <c r="AC100" s="37"/>
      <c r="AD100" s="37"/>
      <c r="AE100" s="37"/>
      <c r="AF100" s="37"/>
      <c r="AG100" s="278">
        <f>ROUND(AG94 * AS100, 2)</f>
        <v>0</v>
      </c>
      <c r="AH100" s="279"/>
      <c r="AI100" s="279"/>
      <c r="AJ100" s="279"/>
      <c r="AK100" s="279"/>
      <c r="AL100" s="279"/>
      <c r="AM100" s="279"/>
      <c r="AN100" s="279">
        <f>ROUND(AG100 + AV100, 2)</f>
        <v>0</v>
      </c>
      <c r="AO100" s="279"/>
      <c r="AP100" s="279"/>
      <c r="AQ100" s="37"/>
      <c r="AR100" s="38"/>
      <c r="AS100" s="110">
        <v>0</v>
      </c>
      <c r="AT100" s="111" t="s">
        <v>98</v>
      </c>
      <c r="AU100" s="111" t="s">
        <v>45</v>
      </c>
      <c r="AV100" s="112">
        <f>ROUND(IF(AU100="základní",AG100*L32,IF(AU100="snížená",AG100*L33,0)), 2)</f>
        <v>0</v>
      </c>
      <c r="AW100" s="35"/>
      <c r="AX100" s="35"/>
      <c r="AY100" s="35"/>
      <c r="AZ100" s="35"/>
      <c r="BA100" s="35"/>
      <c r="BB100" s="35"/>
      <c r="BC100" s="35"/>
      <c r="BD100" s="35"/>
      <c r="BE100" s="35"/>
      <c r="BV100" s="17" t="s">
        <v>101</v>
      </c>
      <c r="BY100" s="113">
        <f>IF(AU100="základní",AV100,0)</f>
        <v>0</v>
      </c>
      <c r="BZ100" s="113">
        <f>IF(AU100="snížená",AV100,0)</f>
        <v>0</v>
      </c>
      <c r="CA100" s="113">
        <v>0</v>
      </c>
      <c r="CB100" s="113">
        <v>0</v>
      </c>
      <c r="CC100" s="113">
        <v>0</v>
      </c>
      <c r="CD100" s="113">
        <f>IF(AU100="základní",AG100,0)</f>
        <v>0</v>
      </c>
      <c r="CE100" s="113">
        <f>IF(AU100="snížená",AG100,0)</f>
        <v>0</v>
      </c>
      <c r="CF100" s="113">
        <f>IF(AU100="zákl. přenesená",AG100,0)</f>
        <v>0</v>
      </c>
      <c r="CG100" s="113">
        <f>IF(AU100="sníž. přenesená",AG100,0)</f>
        <v>0</v>
      </c>
      <c r="CH100" s="113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pans="1:89" s="2" customFormat="1" ht="19.899999999999999" customHeight="1">
      <c r="A101" s="35"/>
      <c r="B101" s="36"/>
      <c r="C101" s="37"/>
      <c r="D101" s="281" t="s">
        <v>100</v>
      </c>
      <c r="E101" s="280"/>
      <c r="F101" s="280"/>
      <c r="G101" s="280"/>
      <c r="H101" s="280"/>
      <c r="I101" s="280"/>
      <c r="J101" s="280"/>
      <c r="K101" s="280"/>
      <c r="L101" s="280"/>
      <c r="M101" s="280"/>
      <c r="N101" s="280"/>
      <c r="O101" s="280"/>
      <c r="P101" s="280"/>
      <c r="Q101" s="280"/>
      <c r="R101" s="280"/>
      <c r="S101" s="280"/>
      <c r="T101" s="280"/>
      <c r="U101" s="280"/>
      <c r="V101" s="280"/>
      <c r="W101" s="280"/>
      <c r="X101" s="280"/>
      <c r="Y101" s="280"/>
      <c r="Z101" s="280"/>
      <c r="AA101" s="280"/>
      <c r="AB101" s="280"/>
      <c r="AC101" s="37"/>
      <c r="AD101" s="37"/>
      <c r="AE101" s="37"/>
      <c r="AF101" s="37"/>
      <c r="AG101" s="278">
        <f>ROUND(AG94 * AS101, 2)</f>
        <v>0</v>
      </c>
      <c r="AH101" s="279"/>
      <c r="AI101" s="279"/>
      <c r="AJ101" s="279"/>
      <c r="AK101" s="279"/>
      <c r="AL101" s="279"/>
      <c r="AM101" s="279"/>
      <c r="AN101" s="279">
        <f>ROUND(AG101 + AV101, 2)</f>
        <v>0</v>
      </c>
      <c r="AO101" s="279"/>
      <c r="AP101" s="279"/>
      <c r="AQ101" s="37"/>
      <c r="AR101" s="38"/>
      <c r="AS101" s="110">
        <v>0</v>
      </c>
      <c r="AT101" s="111" t="s">
        <v>98</v>
      </c>
      <c r="AU101" s="111" t="s">
        <v>45</v>
      </c>
      <c r="AV101" s="112">
        <f>ROUND(IF(AU101="základní",AG101*L32,IF(AU101="snížená",AG101*L33,0)), 2)</f>
        <v>0</v>
      </c>
      <c r="AW101" s="35"/>
      <c r="AX101" s="35"/>
      <c r="AY101" s="35"/>
      <c r="AZ101" s="35"/>
      <c r="BA101" s="35"/>
      <c r="BB101" s="35"/>
      <c r="BC101" s="35"/>
      <c r="BD101" s="35"/>
      <c r="BE101" s="35"/>
      <c r="BV101" s="17" t="s">
        <v>101</v>
      </c>
      <c r="BY101" s="113">
        <f>IF(AU101="základní",AV101,0)</f>
        <v>0</v>
      </c>
      <c r="BZ101" s="113">
        <f>IF(AU101="snížená",AV101,0)</f>
        <v>0</v>
      </c>
      <c r="CA101" s="113">
        <v>0</v>
      </c>
      <c r="CB101" s="113">
        <v>0</v>
      </c>
      <c r="CC101" s="113">
        <v>0</v>
      </c>
      <c r="CD101" s="113">
        <f>IF(AU101="základní",AG101,0)</f>
        <v>0</v>
      </c>
      <c r="CE101" s="113">
        <f>IF(AU101="snížená",AG101,0)</f>
        <v>0</v>
      </c>
      <c r="CF101" s="113">
        <f>IF(AU101="zákl. přenesená",AG101,0)</f>
        <v>0</v>
      </c>
      <c r="CG101" s="113">
        <f>IF(AU101="sníž. přenesená",AG101,0)</f>
        <v>0</v>
      </c>
      <c r="CH101" s="113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1:89" s="2" customFormat="1" ht="19.899999999999999" customHeight="1">
      <c r="A102" s="35"/>
      <c r="B102" s="36"/>
      <c r="C102" s="37"/>
      <c r="D102" s="281" t="s">
        <v>100</v>
      </c>
      <c r="E102" s="280"/>
      <c r="F102" s="280"/>
      <c r="G102" s="280"/>
      <c r="H102" s="280"/>
      <c r="I102" s="280"/>
      <c r="J102" s="280"/>
      <c r="K102" s="280"/>
      <c r="L102" s="280"/>
      <c r="M102" s="280"/>
      <c r="N102" s="280"/>
      <c r="O102" s="280"/>
      <c r="P102" s="280"/>
      <c r="Q102" s="280"/>
      <c r="R102" s="280"/>
      <c r="S102" s="280"/>
      <c r="T102" s="280"/>
      <c r="U102" s="280"/>
      <c r="V102" s="280"/>
      <c r="W102" s="280"/>
      <c r="X102" s="280"/>
      <c r="Y102" s="280"/>
      <c r="Z102" s="280"/>
      <c r="AA102" s="280"/>
      <c r="AB102" s="280"/>
      <c r="AC102" s="37"/>
      <c r="AD102" s="37"/>
      <c r="AE102" s="37"/>
      <c r="AF102" s="37"/>
      <c r="AG102" s="278">
        <f>ROUND(AG94 * AS102, 2)</f>
        <v>0</v>
      </c>
      <c r="AH102" s="279"/>
      <c r="AI102" s="279"/>
      <c r="AJ102" s="279"/>
      <c r="AK102" s="279"/>
      <c r="AL102" s="279"/>
      <c r="AM102" s="279"/>
      <c r="AN102" s="279">
        <f>ROUND(AG102 + AV102, 2)</f>
        <v>0</v>
      </c>
      <c r="AO102" s="279"/>
      <c r="AP102" s="279"/>
      <c r="AQ102" s="37"/>
      <c r="AR102" s="38"/>
      <c r="AS102" s="114">
        <v>0</v>
      </c>
      <c r="AT102" s="115" t="s">
        <v>98</v>
      </c>
      <c r="AU102" s="115" t="s">
        <v>45</v>
      </c>
      <c r="AV102" s="116">
        <f>ROUND(IF(AU102="základní",AG102*L32,IF(AU102="snížená",AG102*L33,0)), 2)</f>
        <v>0</v>
      </c>
      <c r="AW102" s="35"/>
      <c r="AX102" s="35"/>
      <c r="AY102" s="35"/>
      <c r="AZ102" s="35"/>
      <c r="BA102" s="35"/>
      <c r="BB102" s="35"/>
      <c r="BC102" s="35"/>
      <c r="BD102" s="35"/>
      <c r="BE102" s="35"/>
      <c r="BV102" s="17" t="s">
        <v>101</v>
      </c>
      <c r="BY102" s="113">
        <f>IF(AU102="základní",AV102,0)</f>
        <v>0</v>
      </c>
      <c r="BZ102" s="113">
        <f>IF(AU102="snížená",AV102,0)</f>
        <v>0</v>
      </c>
      <c r="CA102" s="113">
        <v>0</v>
      </c>
      <c r="CB102" s="113">
        <v>0</v>
      </c>
      <c r="CC102" s="113">
        <v>0</v>
      </c>
      <c r="CD102" s="113">
        <f>IF(AU102="základní",AG102,0)</f>
        <v>0</v>
      </c>
      <c r="CE102" s="113">
        <f>IF(AU102="snížená",AG102,0)</f>
        <v>0</v>
      </c>
      <c r="CF102" s="113">
        <f>IF(AU102="zákl. přenesená",AG102,0)</f>
        <v>0</v>
      </c>
      <c r="CG102" s="113">
        <f>IF(AU102="sníž. přenesená",AG102,0)</f>
        <v>0</v>
      </c>
      <c r="CH102" s="113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pans="1:89" s="2" customFormat="1" ht="10.9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8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89" s="2" customFormat="1" ht="30" customHeight="1">
      <c r="A104" s="35"/>
      <c r="B104" s="36"/>
      <c r="C104" s="117" t="s">
        <v>102</v>
      </c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284">
        <f>ROUND(AG94 + AG98, 2)</f>
        <v>0</v>
      </c>
      <c r="AH104" s="284"/>
      <c r="AI104" s="284"/>
      <c r="AJ104" s="284"/>
      <c r="AK104" s="284"/>
      <c r="AL104" s="284"/>
      <c r="AM104" s="284"/>
      <c r="AN104" s="284">
        <f>ROUND(AN94 + AN98, 2)</f>
        <v>0</v>
      </c>
      <c r="AO104" s="284"/>
      <c r="AP104" s="284"/>
      <c r="AQ104" s="118"/>
      <c r="AR104" s="38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89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38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</sheetData>
  <sheetProtection algorithmName="SHA-512" hashValue="z+gHdUNvn7YfJm1DLKh5nLAOd6LGnxEJfm3Pqf3mEVbbjB/QuUJo8QGDR+fpd6Ugk7aZ4IM4MNH2BJJhKS2P7Q==" saltValue="tTBZKA8IjaGTgxozKPBAdR33Dkr267ffKRvN+LsKOrW3G2DBXDZA5mccI4HxyqoW1mXFFVeVCKzxHEm88gXwNQ==" spinCount="100000" sheet="1" objects="1" scenarios="1" formatColumns="0" formatRows="0"/>
  <mergeCells count="64">
    <mergeCell ref="AK38:AO38"/>
    <mergeCell ref="X38:AB38"/>
    <mergeCell ref="AR2:BE2"/>
    <mergeCell ref="W35:AE35"/>
    <mergeCell ref="L35:P35"/>
    <mergeCell ref="AK35:AO35"/>
    <mergeCell ref="AK36:AO36"/>
    <mergeCell ref="W36:AE36"/>
    <mergeCell ref="L36:P36"/>
    <mergeCell ref="W33:AE33"/>
    <mergeCell ref="AK33:AO33"/>
    <mergeCell ref="L33:P33"/>
    <mergeCell ref="AK34:AO34"/>
    <mergeCell ref="L34:P34"/>
    <mergeCell ref="W34:AE34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D96:H96"/>
    <mergeCell ref="AG96:AM96"/>
    <mergeCell ref="AN96:AP96"/>
    <mergeCell ref="J96:AF96"/>
    <mergeCell ref="AG99:AM99"/>
    <mergeCell ref="AN99:AP99"/>
    <mergeCell ref="D99:AB99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01 - Ostatní a vedlejší n...'!C2" display="/"/>
    <hyperlink ref="A96" location="'02 - Hřiště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89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0"/>
      <c r="AT3" s="17" t="s">
        <v>90</v>
      </c>
    </row>
    <row r="4" spans="1:46" s="1" customFormat="1" ht="24.95" customHeight="1">
      <c r="B4" s="20"/>
      <c r="D4" s="121" t="s">
        <v>103</v>
      </c>
      <c r="L4" s="20"/>
      <c r="M4" s="12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3" t="s">
        <v>16</v>
      </c>
      <c r="L6" s="20"/>
    </row>
    <row r="7" spans="1:46" s="1" customFormat="1" ht="16.5" customHeight="1">
      <c r="B7" s="20"/>
      <c r="E7" s="306" t="str">
        <f>'Rekapitulace stavby'!K6</f>
        <v>Hřiště II. pro větší děti 6-10let na lokalitě Petra Cingra</v>
      </c>
      <c r="F7" s="307"/>
      <c r="G7" s="307"/>
      <c r="H7" s="307"/>
      <c r="L7" s="20"/>
    </row>
    <row r="8" spans="1:46" s="2" customFormat="1" ht="12" customHeight="1">
      <c r="A8" s="35"/>
      <c r="B8" s="38"/>
      <c r="C8" s="35"/>
      <c r="D8" s="123" t="s">
        <v>104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08" t="s">
        <v>105</v>
      </c>
      <c r="F9" s="309"/>
      <c r="G9" s="309"/>
      <c r="H9" s="309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3" t="s">
        <v>18</v>
      </c>
      <c r="E11" s="35"/>
      <c r="F11" s="124" t="s">
        <v>1</v>
      </c>
      <c r="G11" s="35"/>
      <c r="H11" s="35"/>
      <c r="I11" s="123" t="s">
        <v>19</v>
      </c>
      <c r="J11" s="1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3" t="s">
        <v>20</v>
      </c>
      <c r="E12" s="35"/>
      <c r="F12" s="124" t="s">
        <v>21</v>
      </c>
      <c r="G12" s="35"/>
      <c r="H12" s="35"/>
      <c r="I12" s="123" t="s">
        <v>22</v>
      </c>
      <c r="J12" s="125" t="str">
        <f>'Rekapitulace stavby'!AN8</f>
        <v>17. 4. 2018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3" t="s">
        <v>24</v>
      </c>
      <c r="E14" s="35"/>
      <c r="F14" s="35"/>
      <c r="G14" s="35"/>
      <c r="H14" s="35"/>
      <c r="I14" s="123" t="s">
        <v>25</v>
      </c>
      <c r="J14" s="1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4" t="s">
        <v>27</v>
      </c>
      <c r="F15" s="35"/>
      <c r="G15" s="35"/>
      <c r="H15" s="35"/>
      <c r="I15" s="123" t="s">
        <v>28</v>
      </c>
      <c r="J15" s="1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3" t="s">
        <v>29</v>
      </c>
      <c r="E17" s="35"/>
      <c r="F17" s="35"/>
      <c r="G17" s="35"/>
      <c r="H17" s="35"/>
      <c r="I17" s="123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10" t="str">
        <f>'Rekapitulace stavby'!E14</f>
        <v>Vyplň údaj</v>
      </c>
      <c r="F18" s="311"/>
      <c r="G18" s="311"/>
      <c r="H18" s="311"/>
      <c r="I18" s="123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3" t="s">
        <v>31</v>
      </c>
      <c r="E20" s="35"/>
      <c r="F20" s="35"/>
      <c r="G20" s="35"/>
      <c r="H20" s="35"/>
      <c r="I20" s="123" t="s">
        <v>25</v>
      </c>
      <c r="J20" s="1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4" t="s">
        <v>32</v>
      </c>
      <c r="F21" s="35"/>
      <c r="G21" s="35"/>
      <c r="H21" s="35"/>
      <c r="I21" s="123" t="s">
        <v>28</v>
      </c>
      <c r="J21" s="1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3" t="s">
        <v>34</v>
      </c>
      <c r="E23" s="35"/>
      <c r="F23" s="35"/>
      <c r="G23" s="35"/>
      <c r="H23" s="35"/>
      <c r="I23" s="123" t="s">
        <v>25</v>
      </c>
      <c r="J23" s="124" t="s">
        <v>35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4" t="s">
        <v>36</v>
      </c>
      <c r="F24" s="35"/>
      <c r="G24" s="35"/>
      <c r="H24" s="35"/>
      <c r="I24" s="123" t="s">
        <v>28</v>
      </c>
      <c r="J24" s="1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12" t="s">
        <v>1</v>
      </c>
      <c r="F27" s="312"/>
      <c r="G27" s="312"/>
      <c r="H27" s="312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29"/>
      <c r="E29" s="129"/>
      <c r="F29" s="129"/>
      <c r="G29" s="129"/>
      <c r="H29" s="129"/>
      <c r="I29" s="129"/>
      <c r="J29" s="129"/>
      <c r="K29" s="12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0" t="s">
        <v>40</v>
      </c>
      <c r="E30" s="35"/>
      <c r="F30" s="35"/>
      <c r="G30" s="35"/>
      <c r="H30" s="35"/>
      <c r="I30" s="35"/>
      <c r="J30" s="131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29"/>
      <c r="E31" s="129"/>
      <c r="F31" s="129"/>
      <c r="G31" s="129"/>
      <c r="H31" s="129"/>
      <c r="I31" s="129"/>
      <c r="J31" s="129"/>
      <c r="K31" s="12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2" t="s">
        <v>42</v>
      </c>
      <c r="G32" s="35"/>
      <c r="H32" s="35"/>
      <c r="I32" s="132" t="s">
        <v>41</v>
      </c>
      <c r="J32" s="132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3" t="s">
        <v>44</v>
      </c>
      <c r="E33" s="123" t="s">
        <v>45</v>
      </c>
      <c r="F33" s="134">
        <f>ROUND((SUM(BE120:BE127)),  2)</f>
        <v>0</v>
      </c>
      <c r="G33" s="35"/>
      <c r="H33" s="35"/>
      <c r="I33" s="135">
        <v>0.21</v>
      </c>
      <c r="J33" s="134">
        <f>ROUND(((SUM(BE120:BE127))*I33),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3" t="s">
        <v>46</v>
      </c>
      <c r="F34" s="134">
        <f>ROUND((SUM(BF120:BF127)),  2)</f>
        <v>0</v>
      </c>
      <c r="G34" s="35"/>
      <c r="H34" s="35"/>
      <c r="I34" s="135">
        <v>0.15</v>
      </c>
      <c r="J34" s="134">
        <f>ROUND(((SUM(BF120:BF127))*I34),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3" t="s">
        <v>47</v>
      </c>
      <c r="F35" s="134">
        <f>ROUND((SUM(BG120:BG127)),  2)</f>
        <v>0</v>
      </c>
      <c r="G35" s="35"/>
      <c r="H35" s="35"/>
      <c r="I35" s="135">
        <v>0.21</v>
      </c>
      <c r="J35" s="13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3" t="s">
        <v>48</v>
      </c>
      <c r="F36" s="134">
        <f>ROUND((SUM(BH120:BH127)),  2)</f>
        <v>0</v>
      </c>
      <c r="G36" s="35"/>
      <c r="H36" s="35"/>
      <c r="I36" s="135">
        <v>0.15</v>
      </c>
      <c r="J36" s="13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3" t="s">
        <v>49</v>
      </c>
      <c r="F37" s="134">
        <f>ROUND((SUM(BI120:BI127)),  2)</f>
        <v>0</v>
      </c>
      <c r="G37" s="35"/>
      <c r="H37" s="35"/>
      <c r="I37" s="135">
        <v>0</v>
      </c>
      <c r="J37" s="13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36"/>
      <c r="D39" s="137" t="s">
        <v>50</v>
      </c>
      <c r="E39" s="138"/>
      <c r="F39" s="138"/>
      <c r="G39" s="139" t="s">
        <v>51</v>
      </c>
      <c r="H39" s="140" t="s">
        <v>52</v>
      </c>
      <c r="I39" s="138"/>
      <c r="J39" s="141">
        <f>SUM(J30:J37)</f>
        <v>0</v>
      </c>
      <c r="K39" s="14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3" t="s">
        <v>53</v>
      </c>
      <c r="E50" s="144"/>
      <c r="F50" s="144"/>
      <c r="G50" s="143" t="s">
        <v>54</v>
      </c>
      <c r="H50" s="144"/>
      <c r="I50" s="144"/>
      <c r="J50" s="144"/>
      <c r="K50" s="14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45" t="s">
        <v>55</v>
      </c>
      <c r="E61" s="146"/>
      <c r="F61" s="147" t="s">
        <v>56</v>
      </c>
      <c r="G61" s="145" t="s">
        <v>55</v>
      </c>
      <c r="H61" s="146"/>
      <c r="I61" s="146"/>
      <c r="J61" s="148" t="s">
        <v>56</v>
      </c>
      <c r="K61" s="14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3" t="s">
        <v>57</v>
      </c>
      <c r="E65" s="149"/>
      <c r="F65" s="149"/>
      <c r="G65" s="143" t="s">
        <v>58</v>
      </c>
      <c r="H65" s="149"/>
      <c r="I65" s="149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45" t="s">
        <v>55</v>
      </c>
      <c r="E76" s="146"/>
      <c r="F76" s="147" t="s">
        <v>56</v>
      </c>
      <c r="G76" s="145" t="s">
        <v>55</v>
      </c>
      <c r="H76" s="146"/>
      <c r="I76" s="146"/>
      <c r="J76" s="148" t="s">
        <v>56</v>
      </c>
      <c r="K76" s="14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3" t="str">
        <f>E7</f>
        <v>Hřiště II. pro větší děti 6-10let na lokalitě Petra Cingra</v>
      </c>
      <c r="F85" s="314"/>
      <c r="G85" s="314"/>
      <c r="H85" s="314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59" t="str">
        <f>E9</f>
        <v>01 - Ostatní a vedlejší náklady</v>
      </c>
      <c r="F87" s="315"/>
      <c r="G87" s="315"/>
      <c r="H87" s="31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Bohumín</v>
      </c>
      <c r="G89" s="37"/>
      <c r="H89" s="37"/>
      <c r="I89" s="29" t="s">
        <v>22</v>
      </c>
      <c r="J89" s="67" t="str">
        <f>IF(J12="","",J12)</f>
        <v>17. 4. 2018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Město Bohumín</v>
      </c>
      <c r="G91" s="37"/>
      <c r="H91" s="37"/>
      <c r="I91" s="29" t="s">
        <v>31</v>
      </c>
      <c r="J91" s="32" t="str">
        <f>E21</f>
        <v>SPAN,s.r.o.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29" t="s">
        <v>29</v>
      </c>
      <c r="D92" s="37"/>
      <c r="E92" s="37"/>
      <c r="F92" s="27" t="str">
        <f>IF(E18="","",E18)</f>
        <v>Vyplň údaj</v>
      </c>
      <c r="G92" s="37"/>
      <c r="H92" s="37"/>
      <c r="I92" s="29" t="s">
        <v>34</v>
      </c>
      <c r="J92" s="32" t="str">
        <f>E24</f>
        <v>Ing.Magda Cigánková Fialová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4" t="s">
        <v>107</v>
      </c>
      <c r="D94" s="118"/>
      <c r="E94" s="118"/>
      <c r="F94" s="118"/>
      <c r="G94" s="118"/>
      <c r="H94" s="118"/>
      <c r="I94" s="118"/>
      <c r="J94" s="155" t="s">
        <v>108</v>
      </c>
      <c r="K94" s="11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6" t="s">
        <v>109</v>
      </c>
      <c r="D96" s="37"/>
      <c r="E96" s="37"/>
      <c r="F96" s="37"/>
      <c r="G96" s="37"/>
      <c r="H96" s="37"/>
      <c r="I96" s="37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110</v>
      </c>
    </row>
    <row r="97" spans="1:31" s="9" customFormat="1" ht="24.95" customHeight="1">
      <c r="B97" s="157"/>
      <c r="C97" s="158"/>
      <c r="D97" s="159" t="s">
        <v>111</v>
      </c>
      <c r="E97" s="160"/>
      <c r="F97" s="160"/>
      <c r="G97" s="160"/>
      <c r="H97" s="160"/>
      <c r="I97" s="160"/>
      <c r="J97" s="161">
        <f>J121</f>
        <v>0</v>
      </c>
      <c r="K97" s="158"/>
      <c r="L97" s="162"/>
    </row>
    <row r="98" spans="1:31" s="10" customFormat="1" ht="19.899999999999999" customHeight="1">
      <c r="B98" s="163"/>
      <c r="C98" s="164"/>
      <c r="D98" s="165" t="s">
        <v>112</v>
      </c>
      <c r="E98" s="166"/>
      <c r="F98" s="166"/>
      <c r="G98" s="166"/>
      <c r="H98" s="166"/>
      <c r="I98" s="166"/>
      <c r="J98" s="167">
        <f>J122</f>
        <v>0</v>
      </c>
      <c r="K98" s="164"/>
      <c r="L98" s="168"/>
    </row>
    <row r="99" spans="1:31" s="10" customFormat="1" ht="19.899999999999999" customHeight="1">
      <c r="B99" s="163"/>
      <c r="C99" s="164"/>
      <c r="D99" s="165" t="s">
        <v>113</v>
      </c>
      <c r="E99" s="166"/>
      <c r="F99" s="166"/>
      <c r="G99" s="166"/>
      <c r="H99" s="166"/>
      <c r="I99" s="166"/>
      <c r="J99" s="167">
        <f>J124</f>
        <v>0</v>
      </c>
      <c r="K99" s="164"/>
      <c r="L99" s="168"/>
    </row>
    <row r="100" spans="1:31" s="10" customFormat="1" ht="19.899999999999999" customHeight="1">
      <c r="B100" s="163"/>
      <c r="C100" s="164"/>
      <c r="D100" s="165" t="s">
        <v>114</v>
      </c>
      <c r="E100" s="166"/>
      <c r="F100" s="166"/>
      <c r="G100" s="166"/>
      <c r="H100" s="166"/>
      <c r="I100" s="166"/>
      <c r="J100" s="167">
        <f>J126</f>
        <v>0</v>
      </c>
      <c r="K100" s="164"/>
      <c r="L100" s="168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3" t="s">
        <v>115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13" t="str">
        <f>E7</f>
        <v>Hřiště II. pro větší děti 6-10let na lokalitě Petra Cingra</v>
      </c>
      <c r="F110" s="314"/>
      <c r="G110" s="314"/>
      <c r="H110" s="314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29" t="s">
        <v>104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259" t="str">
        <f>E9</f>
        <v>01 - Ostatní a vedlejší náklady</v>
      </c>
      <c r="F112" s="315"/>
      <c r="G112" s="315"/>
      <c r="H112" s="315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29" t="s">
        <v>20</v>
      </c>
      <c r="D114" s="37"/>
      <c r="E114" s="37"/>
      <c r="F114" s="27" t="str">
        <f>F12</f>
        <v>Bohumín</v>
      </c>
      <c r="G114" s="37"/>
      <c r="H114" s="37"/>
      <c r="I114" s="29" t="s">
        <v>22</v>
      </c>
      <c r="J114" s="67" t="str">
        <f>IF(J12="","",J12)</f>
        <v>17. 4. 2018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29" t="s">
        <v>24</v>
      </c>
      <c r="D116" s="37"/>
      <c r="E116" s="37"/>
      <c r="F116" s="27" t="str">
        <f>E15</f>
        <v>Město Bohumín</v>
      </c>
      <c r="G116" s="37"/>
      <c r="H116" s="37"/>
      <c r="I116" s="29" t="s">
        <v>31</v>
      </c>
      <c r="J116" s="32" t="str">
        <f>E21</f>
        <v>SPAN,s.r.o.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25.7" customHeight="1">
      <c r="A117" s="35"/>
      <c r="B117" s="36"/>
      <c r="C117" s="29" t="s">
        <v>29</v>
      </c>
      <c r="D117" s="37"/>
      <c r="E117" s="37"/>
      <c r="F117" s="27" t="str">
        <f>IF(E18="","",E18)</f>
        <v>Vyplň údaj</v>
      </c>
      <c r="G117" s="37"/>
      <c r="H117" s="37"/>
      <c r="I117" s="29" t="s">
        <v>34</v>
      </c>
      <c r="J117" s="32" t="str">
        <f>E24</f>
        <v>Ing.Magda Cigánková Fialová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69"/>
      <c r="B119" s="170"/>
      <c r="C119" s="171" t="s">
        <v>116</v>
      </c>
      <c r="D119" s="172" t="s">
        <v>65</v>
      </c>
      <c r="E119" s="172" t="s">
        <v>61</v>
      </c>
      <c r="F119" s="172" t="s">
        <v>62</v>
      </c>
      <c r="G119" s="172" t="s">
        <v>117</v>
      </c>
      <c r="H119" s="172" t="s">
        <v>118</v>
      </c>
      <c r="I119" s="172" t="s">
        <v>119</v>
      </c>
      <c r="J119" s="173" t="s">
        <v>108</v>
      </c>
      <c r="K119" s="174" t="s">
        <v>120</v>
      </c>
      <c r="L119" s="175"/>
      <c r="M119" s="76" t="s">
        <v>1</v>
      </c>
      <c r="N119" s="77" t="s">
        <v>44</v>
      </c>
      <c r="O119" s="77" t="s">
        <v>121</v>
      </c>
      <c r="P119" s="77" t="s">
        <v>122</v>
      </c>
      <c r="Q119" s="77" t="s">
        <v>123</v>
      </c>
      <c r="R119" s="77" t="s">
        <v>124</v>
      </c>
      <c r="S119" s="77" t="s">
        <v>125</v>
      </c>
      <c r="T119" s="78" t="s">
        <v>126</v>
      </c>
      <c r="U119" s="169"/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/>
    </row>
    <row r="120" spans="1:65" s="2" customFormat="1" ht="22.9" customHeight="1">
      <c r="A120" s="35"/>
      <c r="B120" s="36"/>
      <c r="C120" s="83" t="s">
        <v>127</v>
      </c>
      <c r="D120" s="37"/>
      <c r="E120" s="37"/>
      <c r="F120" s="37"/>
      <c r="G120" s="37"/>
      <c r="H120" s="37"/>
      <c r="I120" s="37"/>
      <c r="J120" s="176">
        <f>BK120</f>
        <v>0</v>
      </c>
      <c r="K120" s="37"/>
      <c r="L120" s="38"/>
      <c r="M120" s="79"/>
      <c r="N120" s="177"/>
      <c r="O120" s="80"/>
      <c r="P120" s="178">
        <f>P121</f>
        <v>0</v>
      </c>
      <c r="Q120" s="80"/>
      <c r="R120" s="178">
        <f>R121</f>
        <v>0</v>
      </c>
      <c r="S120" s="80"/>
      <c r="T120" s="179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7" t="s">
        <v>79</v>
      </c>
      <c r="AU120" s="17" t="s">
        <v>110</v>
      </c>
      <c r="BK120" s="180">
        <f>BK121</f>
        <v>0</v>
      </c>
    </row>
    <row r="121" spans="1:65" s="12" customFormat="1" ht="25.9" customHeight="1">
      <c r="B121" s="181"/>
      <c r="C121" s="182"/>
      <c r="D121" s="183" t="s">
        <v>79</v>
      </c>
      <c r="E121" s="184" t="s">
        <v>128</v>
      </c>
      <c r="F121" s="184" t="s">
        <v>129</v>
      </c>
      <c r="G121" s="182"/>
      <c r="H121" s="182"/>
      <c r="I121" s="185"/>
      <c r="J121" s="186">
        <f>BK121</f>
        <v>0</v>
      </c>
      <c r="K121" s="182"/>
      <c r="L121" s="187"/>
      <c r="M121" s="188"/>
      <c r="N121" s="189"/>
      <c r="O121" s="189"/>
      <c r="P121" s="190">
        <f>P122+P124+P126</f>
        <v>0</v>
      </c>
      <c r="Q121" s="189"/>
      <c r="R121" s="190">
        <f>R122+R124+R126</f>
        <v>0</v>
      </c>
      <c r="S121" s="189"/>
      <c r="T121" s="191">
        <f>T122+T124+T126</f>
        <v>0</v>
      </c>
      <c r="AR121" s="192" t="s">
        <v>130</v>
      </c>
      <c r="AT121" s="193" t="s">
        <v>79</v>
      </c>
      <c r="AU121" s="193" t="s">
        <v>80</v>
      </c>
      <c r="AY121" s="192" t="s">
        <v>131</v>
      </c>
      <c r="BK121" s="194">
        <f>BK122+BK124+BK126</f>
        <v>0</v>
      </c>
    </row>
    <row r="122" spans="1:65" s="12" customFormat="1" ht="22.9" customHeight="1">
      <c r="B122" s="181"/>
      <c r="C122" s="182"/>
      <c r="D122" s="183" t="s">
        <v>79</v>
      </c>
      <c r="E122" s="195" t="s">
        <v>132</v>
      </c>
      <c r="F122" s="195" t="s">
        <v>133</v>
      </c>
      <c r="G122" s="182"/>
      <c r="H122" s="182"/>
      <c r="I122" s="185"/>
      <c r="J122" s="196">
        <f>BK122</f>
        <v>0</v>
      </c>
      <c r="K122" s="182"/>
      <c r="L122" s="187"/>
      <c r="M122" s="188"/>
      <c r="N122" s="189"/>
      <c r="O122" s="189"/>
      <c r="P122" s="190">
        <f>P123</f>
        <v>0</v>
      </c>
      <c r="Q122" s="189"/>
      <c r="R122" s="190">
        <f>R123</f>
        <v>0</v>
      </c>
      <c r="S122" s="189"/>
      <c r="T122" s="191">
        <f>T123</f>
        <v>0</v>
      </c>
      <c r="AR122" s="192" t="s">
        <v>130</v>
      </c>
      <c r="AT122" s="193" t="s">
        <v>79</v>
      </c>
      <c r="AU122" s="193" t="s">
        <v>88</v>
      </c>
      <c r="AY122" s="192" t="s">
        <v>131</v>
      </c>
      <c r="BK122" s="194">
        <f>BK123</f>
        <v>0</v>
      </c>
    </row>
    <row r="123" spans="1:65" s="2" customFormat="1" ht="16.5" customHeight="1">
      <c r="A123" s="35"/>
      <c r="B123" s="36"/>
      <c r="C123" s="197" t="s">
        <v>88</v>
      </c>
      <c r="D123" s="197" t="s">
        <v>134</v>
      </c>
      <c r="E123" s="198" t="s">
        <v>135</v>
      </c>
      <c r="F123" s="199" t="s">
        <v>133</v>
      </c>
      <c r="G123" s="200" t="s">
        <v>136</v>
      </c>
      <c r="H123" s="201">
        <v>1</v>
      </c>
      <c r="I123" s="202"/>
      <c r="J123" s="203">
        <f>ROUND(I123*H123,2)</f>
        <v>0</v>
      </c>
      <c r="K123" s="204"/>
      <c r="L123" s="38"/>
      <c r="M123" s="205" t="s">
        <v>1</v>
      </c>
      <c r="N123" s="206" t="s">
        <v>45</v>
      </c>
      <c r="O123" s="72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9" t="s">
        <v>137</v>
      </c>
      <c r="AT123" s="209" t="s">
        <v>134</v>
      </c>
      <c r="AU123" s="209" t="s">
        <v>90</v>
      </c>
      <c r="AY123" s="17" t="s">
        <v>131</v>
      </c>
      <c r="BE123" s="113">
        <f>IF(N123="základní",J123,0)</f>
        <v>0</v>
      </c>
      <c r="BF123" s="113">
        <f>IF(N123="snížená",J123,0)</f>
        <v>0</v>
      </c>
      <c r="BG123" s="113">
        <f>IF(N123="zákl. přenesená",J123,0)</f>
        <v>0</v>
      </c>
      <c r="BH123" s="113">
        <f>IF(N123="sníž. přenesená",J123,0)</f>
        <v>0</v>
      </c>
      <c r="BI123" s="113">
        <f>IF(N123="nulová",J123,0)</f>
        <v>0</v>
      </c>
      <c r="BJ123" s="17" t="s">
        <v>88</v>
      </c>
      <c r="BK123" s="113">
        <f>ROUND(I123*H123,2)</f>
        <v>0</v>
      </c>
      <c r="BL123" s="17" t="s">
        <v>137</v>
      </c>
      <c r="BM123" s="209" t="s">
        <v>138</v>
      </c>
    </row>
    <row r="124" spans="1:65" s="12" customFormat="1" ht="22.9" customHeight="1">
      <c r="B124" s="181"/>
      <c r="C124" s="182"/>
      <c r="D124" s="183" t="s">
        <v>79</v>
      </c>
      <c r="E124" s="195" t="s">
        <v>139</v>
      </c>
      <c r="F124" s="195" t="s">
        <v>140</v>
      </c>
      <c r="G124" s="182"/>
      <c r="H124" s="182"/>
      <c r="I124" s="185"/>
      <c r="J124" s="196">
        <f>BK124</f>
        <v>0</v>
      </c>
      <c r="K124" s="182"/>
      <c r="L124" s="187"/>
      <c r="M124" s="188"/>
      <c r="N124" s="189"/>
      <c r="O124" s="189"/>
      <c r="P124" s="190">
        <f>P125</f>
        <v>0</v>
      </c>
      <c r="Q124" s="189"/>
      <c r="R124" s="190">
        <f>R125</f>
        <v>0</v>
      </c>
      <c r="S124" s="189"/>
      <c r="T124" s="191">
        <f>T125</f>
        <v>0</v>
      </c>
      <c r="AR124" s="192" t="s">
        <v>130</v>
      </c>
      <c r="AT124" s="193" t="s">
        <v>79</v>
      </c>
      <c r="AU124" s="193" t="s">
        <v>88</v>
      </c>
      <c r="AY124" s="192" t="s">
        <v>131</v>
      </c>
      <c r="BK124" s="194">
        <f>BK125</f>
        <v>0</v>
      </c>
    </row>
    <row r="125" spans="1:65" s="2" customFormat="1" ht="16.5" customHeight="1">
      <c r="A125" s="35"/>
      <c r="B125" s="36"/>
      <c r="C125" s="197" t="s">
        <v>90</v>
      </c>
      <c r="D125" s="197" t="s">
        <v>134</v>
      </c>
      <c r="E125" s="198" t="s">
        <v>141</v>
      </c>
      <c r="F125" s="199" t="s">
        <v>142</v>
      </c>
      <c r="G125" s="200" t="s">
        <v>136</v>
      </c>
      <c r="H125" s="201">
        <v>1</v>
      </c>
      <c r="I125" s="202"/>
      <c r="J125" s="203">
        <f>ROUND(I125*H125,2)</f>
        <v>0</v>
      </c>
      <c r="K125" s="204"/>
      <c r="L125" s="38"/>
      <c r="M125" s="205" t="s">
        <v>1</v>
      </c>
      <c r="N125" s="206" t="s">
        <v>45</v>
      </c>
      <c r="O125" s="72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9" t="s">
        <v>137</v>
      </c>
      <c r="AT125" s="209" t="s">
        <v>134</v>
      </c>
      <c r="AU125" s="209" t="s">
        <v>90</v>
      </c>
      <c r="AY125" s="17" t="s">
        <v>131</v>
      </c>
      <c r="BE125" s="113">
        <f>IF(N125="základní",J125,0)</f>
        <v>0</v>
      </c>
      <c r="BF125" s="113">
        <f>IF(N125="snížená",J125,0)</f>
        <v>0</v>
      </c>
      <c r="BG125" s="113">
        <f>IF(N125="zákl. přenesená",J125,0)</f>
        <v>0</v>
      </c>
      <c r="BH125" s="113">
        <f>IF(N125="sníž. přenesená",J125,0)</f>
        <v>0</v>
      </c>
      <c r="BI125" s="113">
        <f>IF(N125="nulová",J125,0)</f>
        <v>0</v>
      </c>
      <c r="BJ125" s="17" t="s">
        <v>88</v>
      </c>
      <c r="BK125" s="113">
        <f>ROUND(I125*H125,2)</f>
        <v>0</v>
      </c>
      <c r="BL125" s="17" t="s">
        <v>137</v>
      </c>
      <c r="BM125" s="209" t="s">
        <v>143</v>
      </c>
    </row>
    <row r="126" spans="1:65" s="12" customFormat="1" ht="22.9" customHeight="1">
      <c r="B126" s="181"/>
      <c r="C126" s="182"/>
      <c r="D126" s="183" t="s">
        <v>79</v>
      </c>
      <c r="E126" s="195" t="s">
        <v>144</v>
      </c>
      <c r="F126" s="195" t="s">
        <v>145</v>
      </c>
      <c r="G126" s="182"/>
      <c r="H126" s="182"/>
      <c r="I126" s="185"/>
      <c r="J126" s="196">
        <f>BK126</f>
        <v>0</v>
      </c>
      <c r="K126" s="182"/>
      <c r="L126" s="187"/>
      <c r="M126" s="188"/>
      <c r="N126" s="189"/>
      <c r="O126" s="189"/>
      <c r="P126" s="190">
        <f>P127</f>
        <v>0</v>
      </c>
      <c r="Q126" s="189"/>
      <c r="R126" s="190">
        <f>R127</f>
        <v>0</v>
      </c>
      <c r="S126" s="189"/>
      <c r="T126" s="191">
        <f>T127</f>
        <v>0</v>
      </c>
      <c r="AR126" s="192" t="s">
        <v>130</v>
      </c>
      <c r="AT126" s="193" t="s">
        <v>79</v>
      </c>
      <c r="AU126" s="193" t="s">
        <v>88</v>
      </c>
      <c r="AY126" s="192" t="s">
        <v>131</v>
      </c>
      <c r="BK126" s="194">
        <f>BK127</f>
        <v>0</v>
      </c>
    </row>
    <row r="127" spans="1:65" s="2" customFormat="1" ht="21.75" customHeight="1">
      <c r="A127" s="35"/>
      <c r="B127" s="36"/>
      <c r="C127" s="197" t="s">
        <v>146</v>
      </c>
      <c r="D127" s="197" t="s">
        <v>134</v>
      </c>
      <c r="E127" s="198" t="s">
        <v>147</v>
      </c>
      <c r="F127" s="199" t="s">
        <v>148</v>
      </c>
      <c r="G127" s="200" t="s">
        <v>136</v>
      </c>
      <c r="H127" s="201">
        <v>1</v>
      </c>
      <c r="I127" s="202"/>
      <c r="J127" s="203">
        <f>ROUND(I127*H127,2)</f>
        <v>0</v>
      </c>
      <c r="K127" s="204"/>
      <c r="L127" s="38"/>
      <c r="M127" s="210" t="s">
        <v>1</v>
      </c>
      <c r="N127" s="211" t="s">
        <v>45</v>
      </c>
      <c r="O127" s="212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9" t="s">
        <v>137</v>
      </c>
      <c r="AT127" s="209" t="s">
        <v>134</v>
      </c>
      <c r="AU127" s="209" t="s">
        <v>90</v>
      </c>
      <c r="AY127" s="17" t="s">
        <v>131</v>
      </c>
      <c r="BE127" s="113">
        <f>IF(N127="základní",J127,0)</f>
        <v>0</v>
      </c>
      <c r="BF127" s="113">
        <f>IF(N127="snížená",J127,0)</f>
        <v>0</v>
      </c>
      <c r="BG127" s="113">
        <f>IF(N127="zákl. přenesená",J127,0)</f>
        <v>0</v>
      </c>
      <c r="BH127" s="113">
        <f>IF(N127="sníž. přenesená",J127,0)</f>
        <v>0</v>
      </c>
      <c r="BI127" s="113">
        <f>IF(N127="nulová",J127,0)</f>
        <v>0</v>
      </c>
      <c r="BJ127" s="17" t="s">
        <v>88</v>
      </c>
      <c r="BK127" s="113">
        <f>ROUND(I127*H127,2)</f>
        <v>0</v>
      </c>
      <c r="BL127" s="17" t="s">
        <v>137</v>
      </c>
      <c r="BM127" s="209" t="s">
        <v>149</v>
      </c>
    </row>
    <row r="128" spans="1:65" s="2" customFormat="1" ht="6.95" customHeight="1">
      <c r="A128" s="35"/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38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algorithmName="SHA-512" hashValue="6QQECeBUUDo2D6GvRWZtj/sIFidJUrPBoPYKXPKHFJWtzSPr/0WWLY6cU4B720NXp8GnxQv1XVSgPMxNad4ujg==" saltValue="c1M4fGFkINQujBLBWwHze9KcRWSD+jff/pOSUagnH++pqSwPtIGfGrBMq6UCdXN/CX1nGFOTg/uQE5bExFWVVA==" spinCount="100000" sheet="1" objects="1" scenarios="1" formatColumns="0" formatRows="0" autoFilter="0"/>
  <autoFilter ref="C119:K12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9"/>
  <sheetViews>
    <sheetView showGridLines="0" tabSelected="1" topLeftCell="A113" workbookViewId="0">
      <selection activeCell="I125" sqref="I12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93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0"/>
      <c r="AT3" s="17" t="s">
        <v>90</v>
      </c>
    </row>
    <row r="4" spans="1:46" s="1" customFormat="1" ht="24.95" customHeight="1">
      <c r="B4" s="20"/>
      <c r="D4" s="121" t="s">
        <v>103</v>
      </c>
      <c r="L4" s="20"/>
      <c r="M4" s="12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3" t="s">
        <v>16</v>
      </c>
      <c r="L6" s="20"/>
    </row>
    <row r="7" spans="1:46" s="1" customFormat="1" ht="16.5" customHeight="1">
      <c r="B7" s="20"/>
      <c r="E7" s="306" t="str">
        <f>'Rekapitulace stavby'!K6</f>
        <v>Hřiště II. pro větší děti 6-10let na lokalitě Petra Cingra</v>
      </c>
      <c r="F7" s="307"/>
      <c r="G7" s="307"/>
      <c r="H7" s="307"/>
      <c r="L7" s="20"/>
    </row>
    <row r="8" spans="1:46" s="2" customFormat="1" ht="12" customHeight="1">
      <c r="A8" s="35"/>
      <c r="B8" s="38"/>
      <c r="C8" s="35"/>
      <c r="D8" s="123" t="s">
        <v>104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08" t="s">
        <v>150</v>
      </c>
      <c r="F9" s="309"/>
      <c r="G9" s="309"/>
      <c r="H9" s="309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3" t="s">
        <v>18</v>
      </c>
      <c r="E11" s="35"/>
      <c r="F11" s="124" t="s">
        <v>1</v>
      </c>
      <c r="G11" s="35"/>
      <c r="H11" s="35"/>
      <c r="I11" s="123" t="s">
        <v>19</v>
      </c>
      <c r="J11" s="1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3" t="s">
        <v>20</v>
      </c>
      <c r="E12" s="35"/>
      <c r="F12" s="124" t="s">
        <v>21</v>
      </c>
      <c r="G12" s="35"/>
      <c r="H12" s="35"/>
      <c r="I12" s="123" t="s">
        <v>22</v>
      </c>
      <c r="J12" s="125" t="str">
        <f>'Rekapitulace stavby'!AN8</f>
        <v>17. 4. 2018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3" t="s">
        <v>24</v>
      </c>
      <c r="E14" s="35"/>
      <c r="F14" s="35"/>
      <c r="G14" s="35"/>
      <c r="H14" s="35"/>
      <c r="I14" s="123" t="s">
        <v>25</v>
      </c>
      <c r="J14" s="1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4" t="s">
        <v>27</v>
      </c>
      <c r="F15" s="35"/>
      <c r="G15" s="35"/>
      <c r="H15" s="35"/>
      <c r="I15" s="123" t="s">
        <v>28</v>
      </c>
      <c r="J15" s="1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3" t="s">
        <v>29</v>
      </c>
      <c r="E17" s="35"/>
      <c r="F17" s="35"/>
      <c r="G17" s="35"/>
      <c r="H17" s="35"/>
      <c r="I17" s="123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10" t="str">
        <f>'Rekapitulace stavby'!E14</f>
        <v>Vyplň údaj</v>
      </c>
      <c r="F18" s="311"/>
      <c r="G18" s="311"/>
      <c r="H18" s="311"/>
      <c r="I18" s="123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3" t="s">
        <v>31</v>
      </c>
      <c r="E20" s="35"/>
      <c r="F20" s="35"/>
      <c r="G20" s="35"/>
      <c r="H20" s="35"/>
      <c r="I20" s="123" t="s">
        <v>25</v>
      </c>
      <c r="J20" s="1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4" t="s">
        <v>32</v>
      </c>
      <c r="F21" s="35"/>
      <c r="G21" s="35"/>
      <c r="H21" s="35"/>
      <c r="I21" s="123" t="s">
        <v>28</v>
      </c>
      <c r="J21" s="1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3" t="s">
        <v>34</v>
      </c>
      <c r="E23" s="35"/>
      <c r="F23" s="35"/>
      <c r="G23" s="35"/>
      <c r="H23" s="35"/>
      <c r="I23" s="123" t="s">
        <v>25</v>
      </c>
      <c r="J23" s="124" t="s">
        <v>35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4" t="s">
        <v>36</v>
      </c>
      <c r="F24" s="35"/>
      <c r="G24" s="35"/>
      <c r="H24" s="35"/>
      <c r="I24" s="123" t="s">
        <v>28</v>
      </c>
      <c r="J24" s="1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12" t="s">
        <v>1</v>
      </c>
      <c r="F27" s="312"/>
      <c r="G27" s="312"/>
      <c r="H27" s="312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29"/>
      <c r="E29" s="129"/>
      <c r="F29" s="129"/>
      <c r="G29" s="129"/>
      <c r="H29" s="129"/>
      <c r="I29" s="129"/>
      <c r="J29" s="129"/>
      <c r="K29" s="12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0" t="s">
        <v>40</v>
      </c>
      <c r="E30" s="35"/>
      <c r="F30" s="35"/>
      <c r="G30" s="35"/>
      <c r="H30" s="35"/>
      <c r="I30" s="35"/>
      <c r="J30" s="13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29"/>
      <c r="E31" s="129"/>
      <c r="F31" s="129"/>
      <c r="G31" s="129"/>
      <c r="H31" s="129"/>
      <c r="I31" s="129"/>
      <c r="J31" s="129"/>
      <c r="K31" s="12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2" t="s">
        <v>42</v>
      </c>
      <c r="G32" s="35"/>
      <c r="H32" s="35"/>
      <c r="I32" s="132" t="s">
        <v>41</v>
      </c>
      <c r="J32" s="132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3" t="s">
        <v>44</v>
      </c>
      <c r="E33" s="123" t="s">
        <v>45</v>
      </c>
      <c r="F33" s="134">
        <f>ROUND((SUM(BE122:BE198)),  2)</f>
        <v>0</v>
      </c>
      <c r="G33" s="35"/>
      <c r="H33" s="35"/>
      <c r="I33" s="135">
        <v>0.21</v>
      </c>
      <c r="J33" s="134">
        <f>ROUND(((SUM(BE122:BE198))*I33),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3" t="s">
        <v>46</v>
      </c>
      <c r="F34" s="134">
        <f>ROUND((SUM(BF122:BF198)),  2)</f>
        <v>0</v>
      </c>
      <c r="G34" s="35"/>
      <c r="H34" s="35"/>
      <c r="I34" s="135">
        <v>0.15</v>
      </c>
      <c r="J34" s="134">
        <f>ROUND(((SUM(BF122:BF198))*I34),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3" t="s">
        <v>47</v>
      </c>
      <c r="F35" s="134">
        <f>ROUND((SUM(BG122:BG198)),  2)</f>
        <v>0</v>
      </c>
      <c r="G35" s="35"/>
      <c r="H35" s="35"/>
      <c r="I35" s="135">
        <v>0.21</v>
      </c>
      <c r="J35" s="13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3" t="s">
        <v>48</v>
      </c>
      <c r="F36" s="134">
        <f>ROUND((SUM(BH122:BH198)),  2)</f>
        <v>0</v>
      </c>
      <c r="G36" s="35"/>
      <c r="H36" s="35"/>
      <c r="I36" s="135">
        <v>0.15</v>
      </c>
      <c r="J36" s="13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3" t="s">
        <v>49</v>
      </c>
      <c r="F37" s="134">
        <f>ROUND((SUM(BI122:BI198)),  2)</f>
        <v>0</v>
      </c>
      <c r="G37" s="35"/>
      <c r="H37" s="35"/>
      <c r="I37" s="135">
        <v>0</v>
      </c>
      <c r="J37" s="13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36"/>
      <c r="D39" s="137" t="s">
        <v>50</v>
      </c>
      <c r="E39" s="138"/>
      <c r="F39" s="138"/>
      <c r="G39" s="139" t="s">
        <v>51</v>
      </c>
      <c r="H39" s="140" t="s">
        <v>52</v>
      </c>
      <c r="I39" s="138"/>
      <c r="J39" s="141">
        <f>SUM(J30:J37)</f>
        <v>0</v>
      </c>
      <c r="K39" s="14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3" t="s">
        <v>53</v>
      </c>
      <c r="E50" s="144"/>
      <c r="F50" s="144"/>
      <c r="G50" s="143" t="s">
        <v>54</v>
      </c>
      <c r="H50" s="144"/>
      <c r="I50" s="144"/>
      <c r="J50" s="144"/>
      <c r="K50" s="14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45" t="s">
        <v>55</v>
      </c>
      <c r="E61" s="146"/>
      <c r="F61" s="147" t="s">
        <v>56</v>
      </c>
      <c r="G61" s="145" t="s">
        <v>55</v>
      </c>
      <c r="H61" s="146"/>
      <c r="I61" s="146"/>
      <c r="J61" s="148" t="s">
        <v>56</v>
      </c>
      <c r="K61" s="14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3" t="s">
        <v>57</v>
      </c>
      <c r="E65" s="149"/>
      <c r="F65" s="149"/>
      <c r="G65" s="143" t="s">
        <v>58</v>
      </c>
      <c r="H65" s="149"/>
      <c r="I65" s="149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45" t="s">
        <v>55</v>
      </c>
      <c r="E76" s="146"/>
      <c r="F76" s="147" t="s">
        <v>56</v>
      </c>
      <c r="G76" s="145" t="s">
        <v>55</v>
      </c>
      <c r="H76" s="146"/>
      <c r="I76" s="146"/>
      <c r="J76" s="148" t="s">
        <v>56</v>
      </c>
      <c r="K76" s="14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106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3" t="str">
        <f>E7</f>
        <v>Hřiště II. pro větší děti 6-10let na lokalitě Petra Cingra</v>
      </c>
      <c r="F85" s="314"/>
      <c r="G85" s="314"/>
      <c r="H85" s="314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59" t="str">
        <f>E9</f>
        <v>02 - Hřiště</v>
      </c>
      <c r="F87" s="315"/>
      <c r="G87" s="315"/>
      <c r="H87" s="31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Bohumín</v>
      </c>
      <c r="G89" s="37"/>
      <c r="H89" s="37"/>
      <c r="I89" s="29" t="s">
        <v>22</v>
      </c>
      <c r="J89" s="67" t="str">
        <f>IF(J12="","",J12)</f>
        <v>17. 4. 2018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Město Bohumín</v>
      </c>
      <c r="G91" s="37"/>
      <c r="H91" s="37"/>
      <c r="I91" s="29" t="s">
        <v>31</v>
      </c>
      <c r="J91" s="32" t="str">
        <f>E21</f>
        <v>SPAN,s.r.o.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29" t="s">
        <v>29</v>
      </c>
      <c r="D92" s="37"/>
      <c r="E92" s="37"/>
      <c r="F92" s="27" t="str">
        <f>IF(E18="","",E18)</f>
        <v>Vyplň údaj</v>
      </c>
      <c r="G92" s="37"/>
      <c r="H92" s="37"/>
      <c r="I92" s="29" t="s">
        <v>34</v>
      </c>
      <c r="J92" s="32" t="str">
        <f>E24</f>
        <v>Ing.Magda Cigánková Fialová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4" t="s">
        <v>107</v>
      </c>
      <c r="D94" s="118"/>
      <c r="E94" s="118"/>
      <c r="F94" s="118"/>
      <c r="G94" s="118"/>
      <c r="H94" s="118"/>
      <c r="I94" s="118"/>
      <c r="J94" s="155" t="s">
        <v>108</v>
      </c>
      <c r="K94" s="11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6" t="s">
        <v>109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110</v>
      </c>
    </row>
    <row r="97" spans="1:31" s="9" customFormat="1" ht="24.95" customHeight="1">
      <c r="B97" s="157"/>
      <c r="C97" s="158"/>
      <c r="D97" s="159" t="s">
        <v>151</v>
      </c>
      <c r="E97" s="160"/>
      <c r="F97" s="160"/>
      <c r="G97" s="160"/>
      <c r="H97" s="160"/>
      <c r="I97" s="160"/>
      <c r="J97" s="161">
        <f>J123</f>
        <v>0</v>
      </c>
      <c r="K97" s="158"/>
      <c r="L97" s="162"/>
    </row>
    <row r="98" spans="1:31" s="10" customFormat="1" ht="19.899999999999999" customHeight="1">
      <c r="B98" s="163"/>
      <c r="C98" s="164"/>
      <c r="D98" s="165" t="s">
        <v>152</v>
      </c>
      <c r="E98" s="166"/>
      <c r="F98" s="166"/>
      <c r="G98" s="166"/>
      <c r="H98" s="166"/>
      <c r="I98" s="166"/>
      <c r="J98" s="167">
        <f>J124</f>
        <v>0</v>
      </c>
      <c r="K98" s="164"/>
      <c r="L98" s="168"/>
    </row>
    <row r="99" spans="1:31" s="10" customFormat="1" ht="19.899999999999999" customHeight="1">
      <c r="B99" s="163"/>
      <c r="C99" s="164"/>
      <c r="D99" s="165" t="s">
        <v>153</v>
      </c>
      <c r="E99" s="166"/>
      <c r="F99" s="166"/>
      <c r="G99" s="166"/>
      <c r="H99" s="166"/>
      <c r="I99" s="166"/>
      <c r="J99" s="167">
        <f>J126</f>
        <v>0</v>
      </c>
      <c r="K99" s="164"/>
      <c r="L99" s="168"/>
    </row>
    <row r="100" spans="1:31" s="10" customFormat="1" ht="19.899999999999999" customHeight="1">
      <c r="B100" s="163"/>
      <c r="C100" s="164"/>
      <c r="D100" s="165" t="s">
        <v>154</v>
      </c>
      <c r="E100" s="166"/>
      <c r="F100" s="166"/>
      <c r="G100" s="166"/>
      <c r="H100" s="166"/>
      <c r="I100" s="166"/>
      <c r="J100" s="167">
        <f>J147</f>
        <v>0</v>
      </c>
      <c r="K100" s="164"/>
      <c r="L100" s="168"/>
    </row>
    <row r="101" spans="1:31" s="10" customFormat="1" ht="19.899999999999999" customHeight="1">
      <c r="B101" s="163"/>
      <c r="C101" s="164"/>
      <c r="D101" s="165" t="s">
        <v>155</v>
      </c>
      <c r="E101" s="166"/>
      <c r="F101" s="166"/>
      <c r="G101" s="166"/>
      <c r="H101" s="166"/>
      <c r="I101" s="166"/>
      <c r="J101" s="167">
        <f>J154</f>
        <v>0</v>
      </c>
      <c r="K101" s="164"/>
      <c r="L101" s="168"/>
    </row>
    <row r="102" spans="1:31" s="10" customFormat="1" ht="19.899999999999999" customHeight="1">
      <c r="B102" s="163"/>
      <c r="C102" s="164"/>
      <c r="D102" s="165" t="s">
        <v>156</v>
      </c>
      <c r="E102" s="166"/>
      <c r="F102" s="166"/>
      <c r="G102" s="166"/>
      <c r="H102" s="166"/>
      <c r="I102" s="166"/>
      <c r="J102" s="167">
        <f>J177</f>
        <v>0</v>
      </c>
      <c r="K102" s="164"/>
      <c r="L102" s="168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3" t="s">
        <v>115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13" t="str">
        <f>E7</f>
        <v>Hřiště II. pro větší děti 6-10let na lokalitě Petra Cingra</v>
      </c>
      <c r="F112" s="314"/>
      <c r="G112" s="314"/>
      <c r="H112" s="314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29" t="s">
        <v>104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59" t="str">
        <f>E9</f>
        <v>02 - Hřiště</v>
      </c>
      <c r="F114" s="315"/>
      <c r="G114" s="315"/>
      <c r="H114" s="315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29" t="s">
        <v>20</v>
      </c>
      <c r="D116" s="37"/>
      <c r="E116" s="37"/>
      <c r="F116" s="27" t="str">
        <f>F12</f>
        <v>Bohumín</v>
      </c>
      <c r="G116" s="37"/>
      <c r="H116" s="37"/>
      <c r="I116" s="29" t="s">
        <v>22</v>
      </c>
      <c r="J116" s="67" t="str">
        <f>IF(J12="","",J12)</f>
        <v>17. 4. 2018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29" t="s">
        <v>24</v>
      </c>
      <c r="D118" s="37"/>
      <c r="E118" s="37"/>
      <c r="F118" s="27" t="str">
        <f>E15</f>
        <v>Město Bohumín</v>
      </c>
      <c r="G118" s="37"/>
      <c r="H118" s="37"/>
      <c r="I118" s="29" t="s">
        <v>31</v>
      </c>
      <c r="J118" s="32" t="str">
        <f>E21</f>
        <v>SPAN,s.r.o.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25.7" customHeight="1">
      <c r="A119" s="35"/>
      <c r="B119" s="36"/>
      <c r="C119" s="29" t="s">
        <v>29</v>
      </c>
      <c r="D119" s="37"/>
      <c r="E119" s="37"/>
      <c r="F119" s="27" t="str">
        <f>IF(E18="","",E18)</f>
        <v>Vyplň údaj</v>
      </c>
      <c r="G119" s="37"/>
      <c r="H119" s="37"/>
      <c r="I119" s="29" t="s">
        <v>34</v>
      </c>
      <c r="J119" s="32" t="str">
        <f>E24</f>
        <v>Ing.Magda Cigánková Fialová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9"/>
      <c r="B121" s="170"/>
      <c r="C121" s="171" t="s">
        <v>116</v>
      </c>
      <c r="D121" s="172" t="s">
        <v>65</v>
      </c>
      <c r="E121" s="172" t="s">
        <v>61</v>
      </c>
      <c r="F121" s="172" t="s">
        <v>62</v>
      </c>
      <c r="G121" s="172" t="s">
        <v>117</v>
      </c>
      <c r="H121" s="172" t="s">
        <v>118</v>
      </c>
      <c r="I121" s="172" t="s">
        <v>119</v>
      </c>
      <c r="J121" s="173" t="s">
        <v>108</v>
      </c>
      <c r="K121" s="174" t="s">
        <v>120</v>
      </c>
      <c r="L121" s="175"/>
      <c r="M121" s="76" t="s">
        <v>1</v>
      </c>
      <c r="N121" s="77" t="s">
        <v>44</v>
      </c>
      <c r="O121" s="77" t="s">
        <v>121</v>
      </c>
      <c r="P121" s="77" t="s">
        <v>122</v>
      </c>
      <c r="Q121" s="77" t="s">
        <v>123</v>
      </c>
      <c r="R121" s="77" t="s">
        <v>124</v>
      </c>
      <c r="S121" s="77" t="s">
        <v>125</v>
      </c>
      <c r="T121" s="78" t="s">
        <v>126</v>
      </c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</row>
    <row r="122" spans="1:65" s="2" customFormat="1" ht="22.9" customHeight="1">
      <c r="A122" s="35"/>
      <c r="B122" s="36"/>
      <c r="C122" s="83" t="s">
        <v>127</v>
      </c>
      <c r="D122" s="37"/>
      <c r="E122" s="37"/>
      <c r="F122" s="37"/>
      <c r="G122" s="37"/>
      <c r="H122" s="37"/>
      <c r="I122" s="37"/>
      <c r="J122" s="176">
        <f>BK122</f>
        <v>0</v>
      </c>
      <c r="K122" s="37"/>
      <c r="L122" s="38"/>
      <c r="M122" s="79"/>
      <c r="N122" s="177"/>
      <c r="O122" s="80"/>
      <c r="P122" s="178">
        <f>P123</f>
        <v>0</v>
      </c>
      <c r="Q122" s="80"/>
      <c r="R122" s="178">
        <f>R123</f>
        <v>107.32439000000001</v>
      </c>
      <c r="S122" s="80"/>
      <c r="T122" s="179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7" t="s">
        <v>79</v>
      </c>
      <c r="AU122" s="17" t="s">
        <v>110</v>
      </c>
      <c r="BK122" s="180">
        <f>BK123</f>
        <v>0</v>
      </c>
    </row>
    <row r="123" spans="1:65" s="12" customFormat="1" ht="25.9" customHeight="1">
      <c r="B123" s="181"/>
      <c r="C123" s="182"/>
      <c r="D123" s="183" t="s">
        <v>79</v>
      </c>
      <c r="E123" s="184" t="s">
        <v>157</v>
      </c>
      <c r="F123" s="184" t="s">
        <v>158</v>
      </c>
      <c r="G123" s="182"/>
      <c r="H123" s="182"/>
      <c r="I123" s="185"/>
      <c r="J123" s="186">
        <f>BK123</f>
        <v>0</v>
      </c>
      <c r="K123" s="182"/>
      <c r="L123" s="187"/>
      <c r="M123" s="188"/>
      <c r="N123" s="189"/>
      <c r="O123" s="189"/>
      <c r="P123" s="190">
        <f>P124+P126+P147+P154+P177</f>
        <v>0</v>
      </c>
      <c r="Q123" s="189"/>
      <c r="R123" s="190">
        <f>R124+R126+R147+R154+R177</f>
        <v>107.32439000000001</v>
      </c>
      <c r="S123" s="189"/>
      <c r="T123" s="191">
        <f>T124+T126+T147+T154+T177</f>
        <v>0</v>
      </c>
      <c r="AR123" s="192" t="s">
        <v>88</v>
      </c>
      <c r="AT123" s="193" t="s">
        <v>79</v>
      </c>
      <c r="AU123" s="193" t="s">
        <v>80</v>
      </c>
      <c r="AY123" s="192" t="s">
        <v>131</v>
      </c>
      <c r="BK123" s="194">
        <f>BK124+BK126+BK147+BK154+BK177</f>
        <v>0</v>
      </c>
    </row>
    <row r="124" spans="1:65" s="12" customFormat="1" ht="22.9" customHeight="1">
      <c r="B124" s="181"/>
      <c r="C124" s="182"/>
      <c r="D124" s="183" t="s">
        <v>79</v>
      </c>
      <c r="E124" s="195" t="s">
        <v>137</v>
      </c>
      <c r="F124" s="195" t="s">
        <v>159</v>
      </c>
      <c r="G124" s="182"/>
      <c r="H124" s="182"/>
      <c r="I124" s="185"/>
      <c r="J124" s="196">
        <f>BK124</f>
        <v>0</v>
      </c>
      <c r="K124" s="182"/>
      <c r="L124" s="187"/>
      <c r="M124" s="188"/>
      <c r="N124" s="189"/>
      <c r="O124" s="189"/>
      <c r="P124" s="190">
        <f>P125</f>
        <v>0</v>
      </c>
      <c r="Q124" s="189"/>
      <c r="R124" s="190">
        <f>R125</f>
        <v>0</v>
      </c>
      <c r="S124" s="189"/>
      <c r="T124" s="191">
        <f>T125</f>
        <v>0</v>
      </c>
      <c r="AR124" s="192" t="s">
        <v>88</v>
      </c>
      <c r="AT124" s="193" t="s">
        <v>79</v>
      </c>
      <c r="AU124" s="193" t="s">
        <v>88</v>
      </c>
      <c r="AY124" s="192" t="s">
        <v>131</v>
      </c>
      <c r="BK124" s="194">
        <f>BK125</f>
        <v>0</v>
      </c>
    </row>
    <row r="125" spans="1:65" s="2" customFormat="1" ht="33" customHeight="1">
      <c r="A125" s="35"/>
      <c r="B125" s="36"/>
      <c r="C125" s="197" t="s">
        <v>88</v>
      </c>
      <c r="D125" s="197" t="s">
        <v>134</v>
      </c>
      <c r="E125" s="198" t="s">
        <v>160</v>
      </c>
      <c r="F125" s="199" t="s">
        <v>161</v>
      </c>
      <c r="G125" s="200" t="s">
        <v>162</v>
      </c>
      <c r="H125" s="201">
        <v>337</v>
      </c>
      <c r="I125" s="202"/>
      <c r="J125" s="203">
        <f>ROUND(I125*H125,2)</f>
        <v>0</v>
      </c>
      <c r="K125" s="204"/>
      <c r="L125" s="38"/>
      <c r="M125" s="205" t="s">
        <v>1</v>
      </c>
      <c r="N125" s="206" t="s">
        <v>45</v>
      </c>
      <c r="O125" s="72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9" t="s">
        <v>137</v>
      </c>
      <c r="AT125" s="209" t="s">
        <v>134</v>
      </c>
      <c r="AU125" s="209" t="s">
        <v>90</v>
      </c>
      <c r="AY125" s="17" t="s">
        <v>131</v>
      </c>
      <c r="BE125" s="113">
        <f>IF(N125="základní",J125,0)</f>
        <v>0</v>
      </c>
      <c r="BF125" s="113">
        <f>IF(N125="snížená",J125,0)</f>
        <v>0</v>
      </c>
      <c r="BG125" s="113">
        <f>IF(N125="zákl. přenesená",J125,0)</f>
        <v>0</v>
      </c>
      <c r="BH125" s="113">
        <f>IF(N125="sníž. přenesená",J125,0)</f>
        <v>0</v>
      </c>
      <c r="BI125" s="113">
        <f>IF(N125="nulová",J125,0)</f>
        <v>0</v>
      </c>
      <c r="BJ125" s="17" t="s">
        <v>88</v>
      </c>
      <c r="BK125" s="113">
        <f>ROUND(I125*H125,2)</f>
        <v>0</v>
      </c>
      <c r="BL125" s="17" t="s">
        <v>137</v>
      </c>
      <c r="BM125" s="209" t="s">
        <v>163</v>
      </c>
    </row>
    <row r="126" spans="1:65" s="12" customFormat="1" ht="22.9" customHeight="1">
      <c r="B126" s="181"/>
      <c r="C126" s="182"/>
      <c r="D126" s="183" t="s">
        <v>79</v>
      </c>
      <c r="E126" s="195" t="s">
        <v>130</v>
      </c>
      <c r="F126" s="195" t="s">
        <v>164</v>
      </c>
      <c r="G126" s="182"/>
      <c r="H126" s="182"/>
      <c r="I126" s="185"/>
      <c r="J126" s="196">
        <f>BK126</f>
        <v>0</v>
      </c>
      <c r="K126" s="182"/>
      <c r="L126" s="187"/>
      <c r="M126" s="188"/>
      <c r="N126" s="189"/>
      <c r="O126" s="189"/>
      <c r="P126" s="190">
        <f>SUM(P127:P146)</f>
        <v>0</v>
      </c>
      <c r="Q126" s="189"/>
      <c r="R126" s="190">
        <f>SUM(R127:R146)</f>
        <v>107.32439000000001</v>
      </c>
      <c r="S126" s="189"/>
      <c r="T126" s="191">
        <f>SUM(T127:T146)</f>
        <v>0</v>
      </c>
      <c r="AR126" s="192" t="s">
        <v>88</v>
      </c>
      <c r="AT126" s="193" t="s">
        <v>79</v>
      </c>
      <c r="AU126" s="193" t="s">
        <v>88</v>
      </c>
      <c r="AY126" s="192" t="s">
        <v>131</v>
      </c>
      <c r="BK126" s="194">
        <f>SUM(BK127:BK146)</f>
        <v>0</v>
      </c>
    </row>
    <row r="127" spans="1:65" s="2" customFormat="1" ht="16.5" customHeight="1">
      <c r="A127" s="35"/>
      <c r="B127" s="36"/>
      <c r="C127" s="197" t="s">
        <v>90</v>
      </c>
      <c r="D127" s="197" t="s">
        <v>134</v>
      </c>
      <c r="E127" s="198" t="s">
        <v>165</v>
      </c>
      <c r="F127" s="199" t="s">
        <v>166</v>
      </c>
      <c r="G127" s="200" t="s">
        <v>162</v>
      </c>
      <c r="H127" s="201">
        <v>337</v>
      </c>
      <c r="I127" s="202"/>
      <c r="J127" s="203">
        <f>ROUND(I127*H127,2)</f>
        <v>0</v>
      </c>
      <c r="K127" s="204"/>
      <c r="L127" s="38"/>
      <c r="M127" s="205" t="s">
        <v>1</v>
      </c>
      <c r="N127" s="206" t="s">
        <v>45</v>
      </c>
      <c r="O127" s="72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9" t="s">
        <v>137</v>
      </c>
      <c r="AT127" s="209" t="s">
        <v>134</v>
      </c>
      <c r="AU127" s="209" t="s">
        <v>90</v>
      </c>
      <c r="AY127" s="17" t="s">
        <v>131</v>
      </c>
      <c r="BE127" s="113">
        <f>IF(N127="základní",J127,0)</f>
        <v>0</v>
      </c>
      <c r="BF127" s="113">
        <f>IF(N127="snížená",J127,0)</f>
        <v>0</v>
      </c>
      <c r="BG127" s="113">
        <f>IF(N127="zákl. přenesená",J127,0)</f>
        <v>0</v>
      </c>
      <c r="BH127" s="113">
        <f>IF(N127="sníž. přenesená",J127,0)</f>
        <v>0</v>
      </c>
      <c r="BI127" s="113">
        <f>IF(N127="nulová",J127,0)</f>
        <v>0</v>
      </c>
      <c r="BJ127" s="17" t="s">
        <v>88</v>
      </c>
      <c r="BK127" s="113">
        <f>ROUND(I127*H127,2)</f>
        <v>0</v>
      </c>
      <c r="BL127" s="17" t="s">
        <v>137</v>
      </c>
      <c r="BM127" s="209" t="s">
        <v>167</v>
      </c>
    </row>
    <row r="128" spans="1:65" s="13" customFormat="1" ht="11.25">
      <c r="B128" s="215"/>
      <c r="C128" s="216"/>
      <c r="D128" s="217" t="s">
        <v>168</v>
      </c>
      <c r="E128" s="218" t="s">
        <v>1</v>
      </c>
      <c r="F128" s="219" t="s">
        <v>169</v>
      </c>
      <c r="G128" s="216"/>
      <c r="H128" s="220">
        <v>337</v>
      </c>
      <c r="I128" s="221"/>
      <c r="J128" s="216"/>
      <c r="K128" s="216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168</v>
      </c>
      <c r="AU128" s="226" t="s">
        <v>90</v>
      </c>
      <c r="AV128" s="13" t="s">
        <v>90</v>
      </c>
      <c r="AW128" s="13" t="s">
        <v>33</v>
      </c>
      <c r="AX128" s="13" t="s">
        <v>80</v>
      </c>
      <c r="AY128" s="226" t="s">
        <v>131</v>
      </c>
    </row>
    <row r="129" spans="1:65" s="14" customFormat="1" ht="11.25">
      <c r="B129" s="227"/>
      <c r="C129" s="228"/>
      <c r="D129" s="217" t="s">
        <v>168</v>
      </c>
      <c r="E129" s="229" t="s">
        <v>1</v>
      </c>
      <c r="F129" s="230" t="s">
        <v>170</v>
      </c>
      <c r="G129" s="228"/>
      <c r="H129" s="231">
        <v>337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168</v>
      </c>
      <c r="AU129" s="237" t="s">
        <v>90</v>
      </c>
      <c r="AV129" s="14" t="s">
        <v>137</v>
      </c>
      <c r="AW129" s="14" t="s">
        <v>33</v>
      </c>
      <c r="AX129" s="14" t="s">
        <v>88</v>
      </c>
      <c r="AY129" s="237" t="s">
        <v>131</v>
      </c>
    </row>
    <row r="130" spans="1:65" s="2" customFormat="1" ht="16.5" customHeight="1">
      <c r="A130" s="35"/>
      <c r="B130" s="36"/>
      <c r="C130" s="197" t="s">
        <v>146</v>
      </c>
      <c r="D130" s="197" t="s">
        <v>134</v>
      </c>
      <c r="E130" s="198" t="s">
        <v>171</v>
      </c>
      <c r="F130" s="199" t="s">
        <v>172</v>
      </c>
      <c r="G130" s="200" t="s">
        <v>162</v>
      </c>
      <c r="H130" s="201">
        <v>337</v>
      </c>
      <c r="I130" s="202"/>
      <c r="J130" s="203">
        <f>ROUND(I130*H130,2)</f>
        <v>0</v>
      </c>
      <c r="K130" s="204"/>
      <c r="L130" s="38"/>
      <c r="M130" s="205" t="s">
        <v>1</v>
      </c>
      <c r="N130" s="206" t="s">
        <v>45</v>
      </c>
      <c r="O130" s="72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9" t="s">
        <v>137</v>
      </c>
      <c r="AT130" s="209" t="s">
        <v>134</v>
      </c>
      <c r="AU130" s="209" t="s">
        <v>90</v>
      </c>
      <c r="AY130" s="17" t="s">
        <v>131</v>
      </c>
      <c r="BE130" s="113">
        <f>IF(N130="základní",J130,0)</f>
        <v>0</v>
      </c>
      <c r="BF130" s="113">
        <f>IF(N130="snížená",J130,0)</f>
        <v>0</v>
      </c>
      <c r="BG130" s="113">
        <f>IF(N130="zákl. přenesená",J130,0)</f>
        <v>0</v>
      </c>
      <c r="BH130" s="113">
        <f>IF(N130="sníž. přenesená",J130,0)</f>
        <v>0</v>
      </c>
      <c r="BI130" s="113">
        <f>IF(N130="nulová",J130,0)</f>
        <v>0</v>
      </c>
      <c r="BJ130" s="17" t="s">
        <v>88</v>
      </c>
      <c r="BK130" s="113">
        <f>ROUND(I130*H130,2)</f>
        <v>0</v>
      </c>
      <c r="BL130" s="17" t="s">
        <v>137</v>
      </c>
      <c r="BM130" s="209" t="s">
        <v>173</v>
      </c>
    </row>
    <row r="131" spans="1:65" s="13" customFormat="1" ht="11.25">
      <c r="B131" s="215"/>
      <c r="C131" s="216"/>
      <c r="D131" s="217" t="s">
        <v>168</v>
      </c>
      <c r="E131" s="218" t="s">
        <v>1</v>
      </c>
      <c r="F131" s="219" t="s">
        <v>174</v>
      </c>
      <c r="G131" s="216"/>
      <c r="H131" s="220">
        <v>337</v>
      </c>
      <c r="I131" s="221"/>
      <c r="J131" s="216"/>
      <c r="K131" s="216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168</v>
      </c>
      <c r="AU131" s="226" t="s">
        <v>90</v>
      </c>
      <c r="AV131" s="13" t="s">
        <v>90</v>
      </c>
      <c r="AW131" s="13" t="s">
        <v>33</v>
      </c>
      <c r="AX131" s="13" t="s">
        <v>80</v>
      </c>
      <c r="AY131" s="226" t="s">
        <v>131</v>
      </c>
    </row>
    <row r="132" spans="1:65" s="14" customFormat="1" ht="11.25">
      <c r="B132" s="227"/>
      <c r="C132" s="228"/>
      <c r="D132" s="217" t="s">
        <v>168</v>
      </c>
      <c r="E132" s="229" t="s">
        <v>1</v>
      </c>
      <c r="F132" s="230" t="s">
        <v>170</v>
      </c>
      <c r="G132" s="228"/>
      <c r="H132" s="231">
        <v>337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168</v>
      </c>
      <c r="AU132" s="237" t="s">
        <v>90</v>
      </c>
      <c r="AV132" s="14" t="s">
        <v>137</v>
      </c>
      <c r="AW132" s="14" t="s">
        <v>33</v>
      </c>
      <c r="AX132" s="14" t="s">
        <v>88</v>
      </c>
      <c r="AY132" s="237" t="s">
        <v>131</v>
      </c>
    </row>
    <row r="133" spans="1:65" s="2" customFormat="1" ht="21.75" customHeight="1">
      <c r="A133" s="35"/>
      <c r="B133" s="36"/>
      <c r="C133" s="197" t="s">
        <v>137</v>
      </c>
      <c r="D133" s="197" t="s">
        <v>134</v>
      </c>
      <c r="E133" s="198" t="s">
        <v>175</v>
      </c>
      <c r="F133" s="199" t="s">
        <v>176</v>
      </c>
      <c r="G133" s="200" t="s">
        <v>162</v>
      </c>
      <c r="H133" s="201">
        <v>204</v>
      </c>
      <c r="I133" s="202"/>
      <c r="J133" s="203">
        <f>ROUND(I133*H133,2)</f>
        <v>0</v>
      </c>
      <c r="K133" s="204"/>
      <c r="L133" s="38"/>
      <c r="M133" s="205" t="s">
        <v>1</v>
      </c>
      <c r="N133" s="206" t="s">
        <v>45</v>
      </c>
      <c r="O133" s="72"/>
      <c r="P133" s="207">
        <f>O133*H133</f>
        <v>0</v>
      </c>
      <c r="Q133" s="207">
        <v>0.11847000000000001</v>
      </c>
      <c r="R133" s="207">
        <f>Q133*H133</f>
        <v>24.16788</v>
      </c>
      <c r="S133" s="207">
        <v>0</v>
      </c>
      <c r="T133" s="20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9" t="s">
        <v>137</v>
      </c>
      <c r="AT133" s="209" t="s">
        <v>134</v>
      </c>
      <c r="AU133" s="209" t="s">
        <v>90</v>
      </c>
      <c r="AY133" s="17" t="s">
        <v>131</v>
      </c>
      <c r="BE133" s="113">
        <f>IF(N133="základní",J133,0)</f>
        <v>0</v>
      </c>
      <c r="BF133" s="113">
        <f>IF(N133="snížená",J133,0)</f>
        <v>0</v>
      </c>
      <c r="BG133" s="113">
        <f>IF(N133="zákl. přenesená",J133,0)</f>
        <v>0</v>
      </c>
      <c r="BH133" s="113">
        <f>IF(N133="sníž. přenesená",J133,0)</f>
        <v>0</v>
      </c>
      <c r="BI133" s="113">
        <f>IF(N133="nulová",J133,0)</f>
        <v>0</v>
      </c>
      <c r="BJ133" s="17" t="s">
        <v>88</v>
      </c>
      <c r="BK133" s="113">
        <f>ROUND(I133*H133,2)</f>
        <v>0</v>
      </c>
      <c r="BL133" s="17" t="s">
        <v>137</v>
      </c>
      <c r="BM133" s="209" t="s">
        <v>177</v>
      </c>
    </row>
    <row r="134" spans="1:65" s="15" customFormat="1" ht="33.75">
      <c r="B134" s="238"/>
      <c r="C134" s="239"/>
      <c r="D134" s="217" t="s">
        <v>168</v>
      </c>
      <c r="E134" s="240" t="s">
        <v>1</v>
      </c>
      <c r="F134" s="241" t="s">
        <v>178</v>
      </c>
      <c r="G134" s="239"/>
      <c r="H134" s="240" t="s">
        <v>1</v>
      </c>
      <c r="I134" s="242"/>
      <c r="J134" s="239"/>
      <c r="K134" s="239"/>
      <c r="L134" s="243"/>
      <c r="M134" s="244"/>
      <c r="N134" s="245"/>
      <c r="O134" s="245"/>
      <c r="P134" s="245"/>
      <c r="Q134" s="245"/>
      <c r="R134" s="245"/>
      <c r="S134" s="245"/>
      <c r="T134" s="246"/>
      <c r="AT134" s="247" t="s">
        <v>168</v>
      </c>
      <c r="AU134" s="247" t="s">
        <v>90</v>
      </c>
      <c r="AV134" s="15" t="s">
        <v>88</v>
      </c>
      <c r="AW134" s="15" t="s">
        <v>33</v>
      </c>
      <c r="AX134" s="15" t="s">
        <v>80</v>
      </c>
      <c r="AY134" s="247" t="s">
        <v>131</v>
      </c>
    </row>
    <row r="135" spans="1:65" s="13" customFormat="1" ht="11.25">
      <c r="B135" s="215"/>
      <c r="C135" s="216"/>
      <c r="D135" s="217" t="s">
        <v>168</v>
      </c>
      <c r="E135" s="218" t="s">
        <v>1</v>
      </c>
      <c r="F135" s="219" t="s">
        <v>179</v>
      </c>
      <c r="G135" s="216"/>
      <c r="H135" s="220">
        <v>204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168</v>
      </c>
      <c r="AU135" s="226" t="s">
        <v>90</v>
      </c>
      <c r="AV135" s="13" t="s">
        <v>90</v>
      </c>
      <c r="AW135" s="13" t="s">
        <v>33</v>
      </c>
      <c r="AX135" s="13" t="s">
        <v>80</v>
      </c>
      <c r="AY135" s="226" t="s">
        <v>131</v>
      </c>
    </row>
    <row r="136" spans="1:65" s="14" customFormat="1" ht="11.25">
      <c r="B136" s="227"/>
      <c r="C136" s="228"/>
      <c r="D136" s="217" t="s">
        <v>168</v>
      </c>
      <c r="E136" s="229" t="s">
        <v>1</v>
      </c>
      <c r="F136" s="230" t="s">
        <v>170</v>
      </c>
      <c r="G136" s="228"/>
      <c r="H136" s="231">
        <v>204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168</v>
      </c>
      <c r="AU136" s="237" t="s">
        <v>90</v>
      </c>
      <c r="AV136" s="14" t="s">
        <v>137</v>
      </c>
      <c r="AW136" s="14" t="s">
        <v>33</v>
      </c>
      <c r="AX136" s="14" t="s">
        <v>88</v>
      </c>
      <c r="AY136" s="237" t="s">
        <v>131</v>
      </c>
    </row>
    <row r="137" spans="1:65" s="2" customFormat="1" ht="21.75" customHeight="1">
      <c r="A137" s="35"/>
      <c r="B137" s="36"/>
      <c r="C137" s="197" t="s">
        <v>130</v>
      </c>
      <c r="D137" s="197" t="s">
        <v>134</v>
      </c>
      <c r="E137" s="198" t="s">
        <v>180</v>
      </c>
      <c r="F137" s="199" t="s">
        <v>181</v>
      </c>
      <c r="G137" s="200" t="s">
        <v>162</v>
      </c>
      <c r="H137" s="201">
        <v>133</v>
      </c>
      <c r="I137" s="202"/>
      <c r="J137" s="203">
        <f>ROUND(I137*H137,2)</f>
        <v>0</v>
      </c>
      <c r="K137" s="204"/>
      <c r="L137" s="38"/>
      <c r="M137" s="205" t="s">
        <v>1</v>
      </c>
      <c r="N137" s="206" t="s">
        <v>45</v>
      </c>
      <c r="O137" s="72"/>
      <c r="P137" s="207">
        <f>O137*H137</f>
        <v>0</v>
      </c>
      <c r="Q137" s="207">
        <v>0.11847000000000001</v>
      </c>
      <c r="R137" s="207">
        <f>Q137*H137</f>
        <v>15.75651</v>
      </c>
      <c r="S137" s="207">
        <v>0</v>
      </c>
      <c r="T137" s="20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9" t="s">
        <v>137</v>
      </c>
      <c r="AT137" s="209" t="s">
        <v>134</v>
      </c>
      <c r="AU137" s="209" t="s">
        <v>90</v>
      </c>
      <c r="AY137" s="17" t="s">
        <v>131</v>
      </c>
      <c r="BE137" s="113">
        <f>IF(N137="základní",J137,0)</f>
        <v>0</v>
      </c>
      <c r="BF137" s="113">
        <f>IF(N137="snížená",J137,0)</f>
        <v>0</v>
      </c>
      <c r="BG137" s="113">
        <f>IF(N137="zákl. přenesená",J137,0)</f>
        <v>0</v>
      </c>
      <c r="BH137" s="113">
        <f>IF(N137="sníž. přenesená",J137,0)</f>
        <v>0</v>
      </c>
      <c r="BI137" s="113">
        <f>IF(N137="nulová",J137,0)</f>
        <v>0</v>
      </c>
      <c r="BJ137" s="17" t="s">
        <v>88</v>
      </c>
      <c r="BK137" s="113">
        <f>ROUND(I137*H137,2)</f>
        <v>0</v>
      </c>
      <c r="BL137" s="17" t="s">
        <v>137</v>
      </c>
      <c r="BM137" s="209" t="s">
        <v>182</v>
      </c>
    </row>
    <row r="138" spans="1:65" s="15" customFormat="1" ht="33.75">
      <c r="B138" s="238"/>
      <c r="C138" s="239"/>
      <c r="D138" s="217" t="s">
        <v>168</v>
      </c>
      <c r="E138" s="240" t="s">
        <v>1</v>
      </c>
      <c r="F138" s="241" t="s">
        <v>178</v>
      </c>
      <c r="G138" s="239"/>
      <c r="H138" s="240" t="s">
        <v>1</v>
      </c>
      <c r="I138" s="242"/>
      <c r="J138" s="239"/>
      <c r="K138" s="239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168</v>
      </c>
      <c r="AU138" s="247" t="s">
        <v>90</v>
      </c>
      <c r="AV138" s="15" t="s">
        <v>88</v>
      </c>
      <c r="AW138" s="15" t="s">
        <v>33</v>
      </c>
      <c r="AX138" s="15" t="s">
        <v>80</v>
      </c>
      <c r="AY138" s="247" t="s">
        <v>131</v>
      </c>
    </row>
    <row r="139" spans="1:65" s="13" customFormat="1" ht="11.25">
      <c r="B139" s="215"/>
      <c r="C139" s="216"/>
      <c r="D139" s="217" t="s">
        <v>168</v>
      </c>
      <c r="E139" s="218" t="s">
        <v>1</v>
      </c>
      <c r="F139" s="219" t="s">
        <v>183</v>
      </c>
      <c r="G139" s="216"/>
      <c r="H139" s="220">
        <v>133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168</v>
      </c>
      <c r="AU139" s="226" t="s">
        <v>90</v>
      </c>
      <c r="AV139" s="13" t="s">
        <v>90</v>
      </c>
      <c r="AW139" s="13" t="s">
        <v>33</v>
      </c>
      <c r="AX139" s="13" t="s">
        <v>80</v>
      </c>
      <c r="AY139" s="226" t="s">
        <v>131</v>
      </c>
    </row>
    <row r="140" spans="1:65" s="14" customFormat="1" ht="11.25">
      <c r="B140" s="227"/>
      <c r="C140" s="228"/>
      <c r="D140" s="217" t="s">
        <v>168</v>
      </c>
      <c r="E140" s="229" t="s">
        <v>1</v>
      </c>
      <c r="F140" s="230" t="s">
        <v>170</v>
      </c>
      <c r="G140" s="228"/>
      <c r="H140" s="231">
        <v>133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168</v>
      </c>
      <c r="AU140" s="237" t="s">
        <v>90</v>
      </c>
      <c r="AV140" s="14" t="s">
        <v>137</v>
      </c>
      <c r="AW140" s="14" t="s">
        <v>33</v>
      </c>
      <c r="AX140" s="14" t="s">
        <v>88</v>
      </c>
      <c r="AY140" s="237" t="s">
        <v>131</v>
      </c>
    </row>
    <row r="141" spans="1:65" s="2" customFormat="1" ht="16.5" customHeight="1">
      <c r="A141" s="35"/>
      <c r="B141" s="36"/>
      <c r="C141" s="248" t="s">
        <v>184</v>
      </c>
      <c r="D141" s="248" t="s">
        <v>185</v>
      </c>
      <c r="E141" s="249" t="s">
        <v>186</v>
      </c>
      <c r="F141" s="250" t="s">
        <v>187</v>
      </c>
      <c r="G141" s="251" t="s">
        <v>188</v>
      </c>
      <c r="H141" s="252">
        <v>67.400000000000006</v>
      </c>
      <c r="I141" s="253"/>
      <c r="J141" s="254">
        <f>ROUND(I141*H141,2)</f>
        <v>0</v>
      </c>
      <c r="K141" s="255"/>
      <c r="L141" s="256"/>
      <c r="M141" s="257" t="s">
        <v>1</v>
      </c>
      <c r="N141" s="258" t="s">
        <v>45</v>
      </c>
      <c r="O141" s="72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9" t="s">
        <v>189</v>
      </c>
      <c r="AT141" s="209" t="s">
        <v>185</v>
      </c>
      <c r="AU141" s="209" t="s">
        <v>90</v>
      </c>
      <c r="AY141" s="17" t="s">
        <v>131</v>
      </c>
      <c r="BE141" s="113">
        <f>IF(N141="základní",J141,0)</f>
        <v>0</v>
      </c>
      <c r="BF141" s="113">
        <f>IF(N141="snížená",J141,0)</f>
        <v>0</v>
      </c>
      <c r="BG141" s="113">
        <f>IF(N141="zákl. přenesená",J141,0)</f>
        <v>0</v>
      </c>
      <c r="BH141" s="113">
        <f>IF(N141="sníž. přenesená",J141,0)</f>
        <v>0</v>
      </c>
      <c r="BI141" s="113">
        <f>IF(N141="nulová",J141,0)</f>
        <v>0</v>
      </c>
      <c r="BJ141" s="17" t="s">
        <v>88</v>
      </c>
      <c r="BK141" s="113">
        <f>ROUND(I141*H141,2)</f>
        <v>0</v>
      </c>
      <c r="BL141" s="17" t="s">
        <v>137</v>
      </c>
      <c r="BM141" s="209" t="s">
        <v>190</v>
      </c>
    </row>
    <row r="142" spans="1:65" s="13" customFormat="1" ht="11.25">
      <c r="B142" s="215"/>
      <c r="C142" s="216"/>
      <c r="D142" s="217" t="s">
        <v>168</v>
      </c>
      <c r="E142" s="218" t="s">
        <v>1</v>
      </c>
      <c r="F142" s="219" t="s">
        <v>191</v>
      </c>
      <c r="G142" s="216"/>
      <c r="H142" s="220">
        <v>67.400000000000006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168</v>
      </c>
      <c r="AU142" s="226" t="s">
        <v>90</v>
      </c>
      <c r="AV142" s="13" t="s">
        <v>90</v>
      </c>
      <c r="AW142" s="13" t="s">
        <v>33</v>
      </c>
      <c r="AX142" s="13" t="s">
        <v>80</v>
      </c>
      <c r="AY142" s="226" t="s">
        <v>131</v>
      </c>
    </row>
    <row r="143" spans="1:65" s="14" customFormat="1" ht="11.25">
      <c r="B143" s="227"/>
      <c r="C143" s="228"/>
      <c r="D143" s="217" t="s">
        <v>168</v>
      </c>
      <c r="E143" s="229" t="s">
        <v>1</v>
      </c>
      <c r="F143" s="230" t="s">
        <v>170</v>
      </c>
      <c r="G143" s="228"/>
      <c r="H143" s="231">
        <v>67.400000000000006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168</v>
      </c>
      <c r="AU143" s="237" t="s">
        <v>90</v>
      </c>
      <c r="AV143" s="14" t="s">
        <v>137</v>
      </c>
      <c r="AW143" s="14" t="s">
        <v>33</v>
      </c>
      <c r="AX143" s="14" t="s">
        <v>88</v>
      </c>
      <c r="AY143" s="237" t="s">
        <v>131</v>
      </c>
    </row>
    <row r="144" spans="1:65" s="2" customFormat="1" ht="16.5" customHeight="1">
      <c r="A144" s="35"/>
      <c r="B144" s="36"/>
      <c r="C144" s="248" t="s">
        <v>192</v>
      </c>
      <c r="D144" s="248" t="s">
        <v>185</v>
      </c>
      <c r="E144" s="249" t="s">
        <v>193</v>
      </c>
      <c r="F144" s="250" t="s">
        <v>194</v>
      </c>
      <c r="G144" s="251" t="s">
        <v>188</v>
      </c>
      <c r="H144" s="252">
        <v>67.400000000000006</v>
      </c>
      <c r="I144" s="253"/>
      <c r="J144" s="254">
        <f>ROUND(I144*H144,2)</f>
        <v>0</v>
      </c>
      <c r="K144" s="255"/>
      <c r="L144" s="256"/>
      <c r="M144" s="257" t="s">
        <v>1</v>
      </c>
      <c r="N144" s="258" t="s">
        <v>45</v>
      </c>
      <c r="O144" s="72"/>
      <c r="P144" s="207">
        <f>O144*H144</f>
        <v>0</v>
      </c>
      <c r="Q144" s="207">
        <v>1</v>
      </c>
      <c r="R144" s="207">
        <f>Q144*H144</f>
        <v>67.400000000000006</v>
      </c>
      <c r="S144" s="207">
        <v>0</v>
      </c>
      <c r="T144" s="20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9" t="s">
        <v>189</v>
      </c>
      <c r="AT144" s="209" t="s">
        <v>185</v>
      </c>
      <c r="AU144" s="209" t="s">
        <v>90</v>
      </c>
      <c r="AY144" s="17" t="s">
        <v>131</v>
      </c>
      <c r="BE144" s="113">
        <f>IF(N144="základní",J144,0)</f>
        <v>0</v>
      </c>
      <c r="BF144" s="113">
        <f>IF(N144="snížená",J144,0)</f>
        <v>0</v>
      </c>
      <c r="BG144" s="113">
        <f>IF(N144="zákl. přenesená",J144,0)</f>
        <v>0</v>
      </c>
      <c r="BH144" s="113">
        <f>IF(N144="sníž. přenesená",J144,0)</f>
        <v>0</v>
      </c>
      <c r="BI144" s="113">
        <f>IF(N144="nulová",J144,0)</f>
        <v>0</v>
      </c>
      <c r="BJ144" s="17" t="s">
        <v>88</v>
      </c>
      <c r="BK144" s="113">
        <f>ROUND(I144*H144,2)</f>
        <v>0</v>
      </c>
      <c r="BL144" s="17" t="s">
        <v>137</v>
      </c>
      <c r="BM144" s="209" t="s">
        <v>195</v>
      </c>
    </row>
    <row r="145" spans="1:65" s="13" customFormat="1" ht="11.25">
      <c r="B145" s="215"/>
      <c r="C145" s="216"/>
      <c r="D145" s="217" t="s">
        <v>168</v>
      </c>
      <c r="E145" s="218" t="s">
        <v>1</v>
      </c>
      <c r="F145" s="219" t="s">
        <v>191</v>
      </c>
      <c r="G145" s="216"/>
      <c r="H145" s="220">
        <v>67.400000000000006</v>
      </c>
      <c r="I145" s="221"/>
      <c r="J145" s="216"/>
      <c r="K145" s="216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168</v>
      </c>
      <c r="AU145" s="226" t="s">
        <v>90</v>
      </c>
      <c r="AV145" s="13" t="s">
        <v>90</v>
      </c>
      <c r="AW145" s="13" t="s">
        <v>33</v>
      </c>
      <c r="AX145" s="13" t="s">
        <v>80</v>
      </c>
      <c r="AY145" s="226" t="s">
        <v>131</v>
      </c>
    </row>
    <row r="146" spans="1:65" s="14" customFormat="1" ht="11.25">
      <c r="B146" s="227"/>
      <c r="C146" s="228"/>
      <c r="D146" s="217" t="s">
        <v>168</v>
      </c>
      <c r="E146" s="229" t="s">
        <v>1</v>
      </c>
      <c r="F146" s="230" t="s">
        <v>170</v>
      </c>
      <c r="G146" s="228"/>
      <c r="H146" s="231">
        <v>67.400000000000006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168</v>
      </c>
      <c r="AU146" s="237" t="s">
        <v>90</v>
      </c>
      <c r="AV146" s="14" t="s">
        <v>137</v>
      </c>
      <c r="AW146" s="14" t="s">
        <v>33</v>
      </c>
      <c r="AX146" s="14" t="s">
        <v>88</v>
      </c>
      <c r="AY146" s="237" t="s">
        <v>131</v>
      </c>
    </row>
    <row r="147" spans="1:65" s="12" customFormat="1" ht="22.9" customHeight="1">
      <c r="B147" s="181"/>
      <c r="C147" s="182"/>
      <c r="D147" s="183" t="s">
        <v>79</v>
      </c>
      <c r="E147" s="195" t="s">
        <v>196</v>
      </c>
      <c r="F147" s="195" t="s">
        <v>197</v>
      </c>
      <c r="G147" s="182"/>
      <c r="H147" s="182"/>
      <c r="I147" s="185"/>
      <c r="J147" s="196">
        <f>BK147</f>
        <v>0</v>
      </c>
      <c r="K147" s="182"/>
      <c r="L147" s="187"/>
      <c r="M147" s="188"/>
      <c r="N147" s="189"/>
      <c r="O147" s="189"/>
      <c r="P147" s="190">
        <f>SUM(P148:P153)</f>
        <v>0</v>
      </c>
      <c r="Q147" s="189"/>
      <c r="R147" s="190">
        <f>SUM(R148:R153)</f>
        <v>0</v>
      </c>
      <c r="S147" s="189"/>
      <c r="T147" s="191">
        <f>SUM(T148:T153)</f>
        <v>0</v>
      </c>
      <c r="AR147" s="192" t="s">
        <v>88</v>
      </c>
      <c r="AT147" s="193" t="s">
        <v>79</v>
      </c>
      <c r="AU147" s="193" t="s">
        <v>88</v>
      </c>
      <c r="AY147" s="192" t="s">
        <v>131</v>
      </c>
      <c r="BK147" s="194">
        <f>SUM(BK148:BK153)</f>
        <v>0</v>
      </c>
    </row>
    <row r="148" spans="1:65" s="2" customFormat="1" ht="21.75" customHeight="1">
      <c r="A148" s="35"/>
      <c r="B148" s="36"/>
      <c r="C148" s="197" t="s">
        <v>189</v>
      </c>
      <c r="D148" s="197" t="s">
        <v>134</v>
      </c>
      <c r="E148" s="198" t="s">
        <v>198</v>
      </c>
      <c r="F148" s="199" t="s">
        <v>199</v>
      </c>
      <c r="G148" s="200" t="s">
        <v>200</v>
      </c>
      <c r="H148" s="201">
        <v>23.6</v>
      </c>
      <c r="I148" s="202"/>
      <c r="J148" s="203">
        <f>ROUND(I148*H148,2)</f>
        <v>0</v>
      </c>
      <c r="K148" s="204"/>
      <c r="L148" s="38"/>
      <c r="M148" s="205" t="s">
        <v>1</v>
      </c>
      <c r="N148" s="206" t="s">
        <v>45</v>
      </c>
      <c r="O148" s="72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9" t="s">
        <v>137</v>
      </c>
      <c r="AT148" s="209" t="s">
        <v>134</v>
      </c>
      <c r="AU148" s="209" t="s">
        <v>90</v>
      </c>
      <c r="AY148" s="17" t="s">
        <v>131</v>
      </c>
      <c r="BE148" s="113">
        <f>IF(N148="základní",J148,0)</f>
        <v>0</v>
      </c>
      <c r="BF148" s="113">
        <f>IF(N148="snížená",J148,0)</f>
        <v>0</v>
      </c>
      <c r="BG148" s="113">
        <f>IF(N148="zákl. přenesená",J148,0)</f>
        <v>0</v>
      </c>
      <c r="BH148" s="113">
        <f>IF(N148="sníž. přenesená",J148,0)</f>
        <v>0</v>
      </c>
      <c r="BI148" s="113">
        <f>IF(N148="nulová",J148,0)</f>
        <v>0</v>
      </c>
      <c r="BJ148" s="17" t="s">
        <v>88</v>
      </c>
      <c r="BK148" s="113">
        <f>ROUND(I148*H148,2)</f>
        <v>0</v>
      </c>
      <c r="BL148" s="17" t="s">
        <v>137</v>
      </c>
      <c r="BM148" s="209" t="s">
        <v>201</v>
      </c>
    </row>
    <row r="149" spans="1:65" s="13" customFormat="1" ht="11.25">
      <c r="B149" s="215"/>
      <c r="C149" s="216"/>
      <c r="D149" s="217" t="s">
        <v>168</v>
      </c>
      <c r="E149" s="218" t="s">
        <v>1</v>
      </c>
      <c r="F149" s="219" t="s">
        <v>202</v>
      </c>
      <c r="G149" s="216"/>
      <c r="H149" s="220">
        <v>23.6</v>
      </c>
      <c r="I149" s="221"/>
      <c r="J149" s="216"/>
      <c r="K149" s="216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168</v>
      </c>
      <c r="AU149" s="226" t="s">
        <v>90</v>
      </c>
      <c r="AV149" s="13" t="s">
        <v>90</v>
      </c>
      <c r="AW149" s="13" t="s">
        <v>33</v>
      </c>
      <c r="AX149" s="13" t="s">
        <v>80</v>
      </c>
      <c r="AY149" s="226" t="s">
        <v>131</v>
      </c>
    </row>
    <row r="150" spans="1:65" s="14" customFormat="1" ht="11.25">
      <c r="B150" s="227"/>
      <c r="C150" s="228"/>
      <c r="D150" s="217" t="s">
        <v>168</v>
      </c>
      <c r="E150" s="229" t="s">
        <v>1</v>
      </c>
      <c r="F150" s="230" t="s">
        <v>170</v>
      </c>
      <c r="G150" s="228"/>
      <c r="H150" s="231">
        <v>23.6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168</v>
      </c>
      <c r="AU150" s="237" t="s">
        <v>90</v>
      </c>
      <c r="AV150" s="14" t="s">
        <v>137</v>
      </c>
      <c r="AW150" s="14" t="s">
        <v>33</v>
      </c>
      <c r="AX150" s="14" t="s">
        <v>88</v>
      </c>
      <c r="AY150" s="237" t="s">
        <v>131</v>
      </c>
    </row>
    <row r="151" spans="1:65" s="2" customFormat="1" ht="21.75" customHeight="1">
      <c r="A151" s="35"/>
      <c r="B151" s="36"/>
      <c r="C151" s="248" t="s">
        <v>196</v>
      </c>
      <c r="D151" s="248" t="s">
        <v>185</v>
      </c>
      <c r="E151" s="249" t="s">
        <v>203</v>
      </c>
      <c r="F151" s="250" t="s">
        <v>204</v>
      </c>
      <c r="G151" s="251" t="s">
        <v>205</v>
      </c>
      <c r="H151" s="252">
        <v>23.6</v>
      </c>
      <c r="I151" s="253"/>
      <c r="J151" s="254">
        <f>ROUND(I151*H151,2)</f>
        <v>0</v>
      </c>
      <c r="K151" s="255"/>
      <c r="L151" s="256"/>
      <c r="M151" s="257" t="s">
        <v>1</v>
      </c>
      <c r="N151" s="258" t="s">
        <v>45</v>
      </c>
      <c r="O151" s="72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9" t="s">
        <v>189</v>
      </c>
      <c r="AT151" s="209" t="s">
        <v>185</v>
      </c>
      <c r="AU151" s="209" t="s">
        <v>90</v>
      </c>
      <c r="AY151" s="17" t="s">
        <v>131</v>
      </c>
      <c r="BE151" s="113">
        <f>IF(N151="základní",J151,0)</f>
        <v>0</v>
      </c>
      <c r="BF151" s="113">
        <f>IF(N151="snížená",J151,0)</f>
        <v>0</v>
      </c>
      <c r="BG151" s="113">
        <f>IF(N151="zákl. přenesená",J151,0)</f>
        <v>0</v>
      </c>
      <c r="BH151" s="113">
        <f>IF(N151="sníž. přenesená",J151,0)</f>
        <v>0</v>
      </c>
      <c r="BI151" s="113">
        <f>IF(N151="nulová",J151,0)</f>
        <v>0</v>
      </c>
      <c r="BJ151" s="17" t="s">
        <v>88</v>
      </c>
      <c r="BK151" s="113">
        <f>ROUND(I151*H151,2)</f>
        <v>0</v>
      </c>
      <c r="BL151" s="17" t="s">
        <v>137</v>
      </c>
      <c r="BM151" s="209" t="s">
        <v>206</v>
      </c>
    </row>
    <row r="152" spans="1:65" s="13" customFormat="1" ht="11.25">
      <c r="B152" s="215"/>
      <c r="C152" s="216"/>
      <c r="D152" s="217" t="s">
        <v>168</v>
      </c>
      <c r="E152" s="218" t="s">
        <v>1</v>
      </c>
      <c r="F152" s="219" t="s">
        <v>202</v>
      </c>
      <c r="G152" s="216"/>
      <c r="H152" s="220">
        <v>23.6</v>
      </c>
      <c r="I152" s="221"/>
      <c r="J152" s="216"/>
      <c r="K152" s="216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168</v>
      </c>
      <c r="AU152" s="226" t="s">
        <v>90</v>
      </c>
      <c r="AV152" s="13" t="s">
        <v>90</v>
      </c>
      <c r="AW152" s="13" t="s">
        <v>33</v>
      </c>
      <c r="AX152" s="13" t="s">
        <v>80</v>
      </c>
      <c r="AY152" s="226" t="s">
        <v>131</v>
      </c>
    </row>
    <row r="153" spans="1:65" s="14" customFormat="1" ht="11.25">
      <c r="B153" s="227"/>
      <c r="C153" s="228"/>
      <c r="D153" s="217" t="s">
        <v>168</v>
      </c>
      <c r="E153" s="229" t="s">
        <v>1</v>
      </c>
      <c r="F153" s="230" t="s">
        <v>170</v>
      </c>
      <c r="G153" s="228"/>
      <c r="H153" s="231">
        <v>23.6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AT153" s="237" t="s">
        <v>168</v>
      </c>
      <c r="AU153" s="237" t="s">
        <v>90</v>
      </c>
      <c r="AV153" s="14" t="s">
        <v>137</v>
      </c>
      <c r="AW153" s="14" t="s">
        <v>33</v>
      </c>
      <c r="AX153" s="14" t="s">
        <v>88</v>
      </c>
      <c r="AY153" s="237" t="s">
        <v>131</v>
      </c>
    </row>
    <row r="154" spans="1:65" s="12" customFormat="1" ht="22.9" customHeight="1">
      <c r="B154" s="181"/>
      <c r="C154" s="182"/>
      <c r="D154" s="183" t="s">
        <v>79</v>
      </c>
      <c r="E154" s="195" t="s">
        <v>79</v>
      </c>
      <c r="F154" s="195" t="s">
        <v>207</v>
      </c>
      <c r="G154" s="182"/>
      <c r="H154" s="182"/>
      <c r="I154" s="185"/>
      <c r="J154" s="196">
        <f>BK154</f>
        <v>0</v>
      </c>
      <c r="K154" s="182"/>
      <c r="L154" s="187"/>
      <c r="M154" s="188"/>
      <c r="N154" s="189"/>
      <c r="O154" s="189"/>
      <c r="P154" s="190">
        <f>SUM(P155:P176)</f>
        <v>0</v>
      </c>
      <c r="Q154" s="189"/>
      <c r="R154" s="190">
        <f>SUM(R155:R176)</f>
        <v>0</v>
      </c>
      <c r="S154" s="189"/>
      <c r="T154" s="191">
        <f>SUM(T155:T176)</f>
        <v>0</v>
      </c>
      <c r="AR154" s="192" t="s">
        <v>88</v>
      </c>
      <c r="AT154" s="193" t="s">
        <v>79</v>
      </c>
      <c r="AU154" s="193" t="s">
        <v>88</v>
      </c>
      <c r="AY154" s="192" t="s">
        <v>131</v>
      </c>
      <c r="BK154" s="194">
        <f>SUM(BK155:BK176)</f>
        <v>0</v>
      </c>
    </row>
    <row r="155" spans="1:65" s="2" customFormat="1" ht="16.5" customHeight="1">
      <c r="A155" s="35"/>
      <c r="B155" s="36"/>
      <c r="C155" s="197" t="s">
        <v>208</v>
      </c>
      <c r="D155" s="197" t="s">
        <v>134</v>
      </c>
      <c r="E155" s="198" t="s">
        <v>209</v>
      </c>
      <c r="F155" s="199" t="s">
        <v>210</v>
      </c>
      <c r="G155" s="200" t="s">
        <v>211</v>
      </c>
      <c r="H155" s="201">
        <v>1</v>
      </c>
      <c r="I155" s="202"/>
      <c r="J155" s="203">
        <f>ROUND(I155*H155,2)</f>
        <v>0</v>
      </c>
      <c r="K155" s="204"/>
      <c r="L155" s="38"/>
      <c r="M155" s="205" t="s">
        <v>1</v>
      </c>
      <c r="N155" s="206" t="s">
        <v>45</v>
      </c>
      <c r="O155" s="72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9" t="s">
        <v>137</v>
      </c>
      <c r="AT155" s="209" t="s">
        <v>134</v>
      </c>
      <c r="AU155" s="209" t="s">
        <v>90</v>
      </c>
      <c r="AY155" s="17" t="s">
        <v>131</v>
      </c>
      <c r="BE155" s="113">
        <f>IF(N155="základní",J155,0)</f>
        <v>0</v>
      </c>
      <c r="BF155" s="113">
        <f>IF(N155="snížená",J155,0)</f>
        <v>0</v>
      </c>
      <c r="BG155" s="113">
        <f>IF(N155="zákl. přenesená",J155,0)</f>
        <v>0</v>
      </c>
      <c r="BH155" s="113">
        <f>IF(N155="sníž. přenesená",J155,0)</f>
        <v>0</v>
      </c>
      <c r="BI155" s="113">
        <f>IF(N155="nulová",J155,0)</f>
        <v>0</v>
      </c>
      <c r="BJ155" s="17" t="s">
        <v>88</v>
      </c>
      <c r="BK155" s="113">
        <f>ROUND(I155*H155,2)</f>
        <v>0</v>
      </c>
      <c r="BL155" s="17" t="s">
        <v>137</v>
      </c>
      <c r="BM155" s="209" t="s">
        <v>212</v>
      </c>
    </row>
    <row r="156" spans="1:65" s="2" customFormat="1" ht="21.75" customHeight="1">
      <c r="A156" s="35"/>
      <c r="B156" s="36"/>
      <c r="C156" s="248" t="s">
        <v>213</v>
      </c>
      <c r="D156" s="248" t="s">
        <v>185</v>
      </c>
      <c r="E156" s="249" t="s">
        <v>214</v>
      </c>
      <c r="F156" s="250" t="s">
        <v>215</v>
      </c>
      <c r="G156" s="251" t="s">
        <v>216</v>
      </c>
      <c r="H156" s="252">
        <v>4</v>
      </c>
      <c r="I156" s="253"/>
      <c r="J156" s="254">
        <f>ROUND(I156*H156,2)</f>
        <v>0</v>
      </c>
      <c r="K156" s="255"/>
      <c r="L156" s="256"/>
      <c r="M156" s="257" t="s">
        <v>1</v>
      </c>
      <c r="N156" s="258" t="s">
        <v>45</v>
      </c>
      <c r="O156" s="72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9" t="s">
        <v>189</v>
      </c>
      <c r="AT156" s="209" t="s">
        <v>185</v>
      </c>
      <c r="AU156" s="209" t="s">
        <v>90</v>
      </c>
      <c r="AY156" s="17" t="s">
        <v>131</v>
      </c>
      <c r="BE156" s="113">
        <f>IF(N156="základní",J156,0)</f>
        <v>0</v>
      </c>
      <c r="BF156" s="113">
        <f>IF(N156="snížená",J156,0)</f>
        <v>0</v>
      </c>
      <c r="BG156" s="113">
        <f>IF(N156="zákl. přenesená",J156,0)</f>
        <v>0</v>
      </c>
      <c r="BH156" s="113">
        <f>IF(N156="sníž. přenesená",J156,0)</f>
        <v>0</v>
      </c>
      <c r="BI156" s="113">
        <f>IF(N156="nulová",J156,0)</f>
        <v>0</v>
      </c>
      <c r="BJ156" s="17" t="s">
        <v>88</v>
      </c>
      <c r="BK156" s="113">
        <f>ROUND(I156*H156,2)</f>
        <v>0</v>
      </c>
      <c r="BL156" s="17" t="s">
        <v>137</v>
      </c>
      <c r="BM156" s="209" t="s">
        <v>217</v>
      </c>
    </row>
    <row r="157" spans="1:65" s="13" customFormat="1" ht="22.5">
      <c r="B157" s="215"/>
      <c r="C157" s="216"/>
      <c r="D157" s="217" t="s">
        <v>168</v>
      </c>
      <c r="E157" s="218" t="s">
        <v>1</v>
      </c>
      <c r="F157" s="219" t="s">
        <v>218</v>
      </c>
      <c r="G157" s="216"/>
      <c r="H157" s="220">
        <v>4</v>
      </c>
      <c r="I157" s="221"/>
      <c r="J157" s="216"/>
      <c r="K157" s="216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168</v>
      </c>
      <c r="AU157" s="226" t="s">
        <v>90</v>
      </c>
      <c r="AV157" s="13" t="s">
        <v>90</v>
      </c>
      <c r="AW157" s="13" t="s">
        <v>33</v>
      </c>
      <c r="AX157" s="13" t="s">
        <v>80</v>
      </c>
      <c r="AY157" s="226" t="s">
        <v>131</v>
      </c>
    </row>
    <row r="158" spans="1:65" s="14" customFormat="1" ht="11.25">
      <c r="B158" s="227"/>
      <c r="C158" s="228"/>
      <c r="D158" s="217" t="s">
        <v>168</v>
      </c>
      <c r="E158" s="229" t="s">
        <v>1</v>
      </c>
      <c r="F158" s="230" t="s">
        <v>170</v>
      </c>
      <c r="G158" s="228"/>
      <c r="H158" s="231">
        <v>4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AT158" s="237" t="s">
        <v>168</v>
      </c>
      <c r="AU158" s="237" t="s">
        <v>90</v>
      </c>
      <c r="AV158" s="14" t="s">
        <v>137</v>
      </c>
      <c r="AW158" s="14" t="s">
        <v>33</v>
      </c>
      <c r="AX158" s="14" t="s">
        <v>88</v>
      </c>
      <c r="AY158" s="237" t="s">
        <v>131</v>
      </c>
    </row>
    <row r="159" spans="1:65" s="2" customFormat="1" ht="16.5" customHeight="1">
      <c r="A159" s="35"/>
      <c r="B159" s="36"/>
      <c r="C159" s="197" t="s">
        <v>219</v>
      </c>
      <c r="D159" s="197" t="s">
        <v>134</v>
      </c>
      <c r="E159" s="198" t="s">
        <v>162</v>
      </c>
      <c r="F159" s="199" t="s">
        <v>220</v>
      </c>
      <c r="G159" s="200" t="s">
        <v>216</v>
      </c>
      <c r="H159" s="201">
        <v>4</v>
      </c>
      <c r="I159" s="202"/>
      <c r="J159" s="203">
        <f>ROUND(I159*H159,2)</f>
        <v>0</v>
      </c>
      <c r="K159" s="204"/>
      <c r="L159" s="38"/>
      <c r="M159" s="205" t="s">
        <v>1</v>
      </c>
      <c r="N159" s="206" t="s">
        <v>45</v>
      </c>
      <c r="O159" s="72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9" t="s">
        <v>137</v>
      </c>
      <c r="AT159" s="209" t="s">
        <v>134</v>
      </c>
      <c r="AU159" s="209" t="s">
        <v>90</v>
      </c>
      <c r="AY159" s="17" t="s">
        <v>131</v>
      </c>
      <c r="BE159" s="113">
        <f>IF(N159="základní",J159,0)</f>
        <v>0</v>
      </c>
      <c r="BF159" s="113">
        <f>IF(N159="snížená",J159,0)</f>
        <v>0</v>
      </c>
      <c r="BG159" s="113">
        <f>IF(N159="zákl. přenesená",J159,0)</f>
        <v>0</v>
      </c>
      <c r="BH159" s="113">
        <f>IF(N159="sníž. přenesená",J159,0)</f>
        <v>0</v>
      </c>
      <c r="BI159" s="113">
        <f>IF(N159="nulová",J159,0)</f>
        <v>0</v>
      </c>
      <c r="BJ159" s="17" t="s">
        <v>88</v>
      </c>
      <c r="BK159" s="113">
        <f>ROUND(I159*H159,2)</f>
        <v>0</v>
      </c>
      <c r="BL159" s="17" t="s">
        <v>137</v>
      </c>
      <c r="BM159" s="209" t="s">
        <v>221</v>
      </c>
    </row>
    <row r="160" spans="1:65" s="2" customFormat="1" ht="16.5" customHeight="1">
      <c r="A160" s="35"/>
      <c r="B160" s="36"/>
      <c r="C160" s="197" t="s">
        <v>222</v>
      </c>
      <c r="D160" s="197" t="s">
        <v>134</v>
      </c>
      <c r="E160" s="198" t="s">
        <v>223</v>
      </c>
      <c r="F160" s="199" t="s">
        <v>224</v>
      </c>
      <c r="G160" s="200" t="s">
        <v>216</v>
      </c>
      <c r="H160" s="201">
        <v>4</v>
      </c>
      <c r="I160" s="202"/>
      <c r="J160" s="203">
        <f>ROUND(I160*H160,2)</f>
        <v>0</v>
      </c>
      <c r="K160" s="204"/>
      <c r="L160" s="38"/>
      <c r="M160" s="205" t="s">
        <v>1</v>
      </c>
      <c r="N160" s="206" t="s">
        <v>45</v>
      </c>
      <c r="O160" s="72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9" t="s">
        <v>137</v>
      </c>
      <c r="AT160" s="209" t="s">
        <v>134</v>
      </c>
      <c r="AU160" s="209" t="s">
        <v>90</v>
      </c>
      <c r="AY160" s="17" t="s">
        <v>131</v>
      </c>
      <c r="BE160" s="113">
        <f>IF(N160="základní",J160,0)</f>
        <v>0</v>
      </c>
      <c r="BF160" s="113">
        <f>IF(N160="snížená",J160,0)</f>
        <v>0</v>
      </c>
      <c r="BG160" s="113">
        <f>IF(N160="zákl. přenesená",J160,0)</f>
        <v>0</v>
      </c>
      <c r="BH160" s="113">
        <f>IF(N160="sníž. přenesená",J160,0)</f>
        <v>0</v>
      </c>
      <c r="BI160" s="113">
        <f>IF(N160="nulová",J160,0)</f>
        <v>0</v>
      </c>
      <c r="BJ160" s="17" t="s">
        <v>88</v>
      </c>
      <c r="BK160" s="113">
        <f>ROUND(I160*H160,2)</f>
        <v>0</v>
      </c>
      <c r="BL160" s="17" t="s">
        <v>137</v>
      </c>
      <c r="BM160" s="209" t="s">
        <v>225</v>
      </c>
    </row>
    <row r="161" spans="1:65" s="2" customFormat="1" ht="21.75" customHeight="1">
      <c r="A161" s="35"/>
      <c r="B161" s="36"/>
      <c r="C161" s="248" t="s">
        <v>226</v>
      </c>
      <c r="D161" s="248" t="s">
        <v>185</v>
      </c>
      <c r="E161" s="249" t="s">
        <v>227</v>
      </c>
      <c r="F161" s="250" t="s">
        <v>228</v>
      </c>
      <c r="G161" s="251" t="s">
        <v>216</v>
      </c>
      <c r="H161" s="252">
        <v>1</v>
      </c>
      <c r="I161" s="253"/>
      <c r="J161" s="254">
        <f>ROUND(I161*H161,2)</f>
        <v>0</v>
      </c>
      <c r="K161" s="255"/>
      <c r="L161" s="256"/>
      <c r="M161" s="257" t="s">
        <v>1</v>
      </c>
      <c r="N161" s="258" t="s">
        <v>45</v>
      </c>
      <c r="O161" s="72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9" t="s">
        <v>189</v>
      </c>
      <c r="AT161" s="209" t="s">
        <v>185</v>
      </c>
      <c r="AU161" s="209" t="s">
        <v>90</v>
      </c>
      <c r="AY161" s="17" t="s">
        <v>131</v>
      </c>
      <c r="BE161" s="113">
        <f>IF(N161="základní",J161,0)</f>
        <v>0</v>
      </c>
      <c r="BF161" s="113">
        <f>IF(N161="snížená",J161,0)</f>
        <v>0</v>
      </c>
      <c r="BG161" s="113">
        <f>IF(N161="zákl. přenesená",J161,0)</f>
        <v>0</v>
      </c>
      <c r="BH161" s="113">
        <f>IF(N161="sníž. přenesená",J161,0)</f>
        <v>0</v>
      </c>
      <c r="BI161" s="113">
        <f>IF(N161="nulová",J161,0)</f>
        <v>0</v>
      </c>
      <c r="BJ161" s="17" t="s">
        <v>88</v>
      </c>
      <c r="BK161" s="113">
        <f>ROUND(I161*H161,2)</f>
        <v>0</v>
      </c>
      <c r="BL161" s="17" t="s">
        <v>137</v>
      </c>
      <c r="BM161" s="209" t="s">
        <v>229</v>
      </c>
    </row>
    <row r="162" spans="1:65" s="15" customFormat="1" ht="22.5">
      <c r="B162" s="238"/>
      <c r="C162" s="239"/>
      <c r="D162" s="217" t="s">
        <v>168</v>
      </c>
      <c r="E162" s="240" t="s">
        <v>1</v>
      </c>
      <c r="F162" s="241" t="s">
        <v>230</v>
      </c>
      <c r="G162" s="239"/>
      <c r="H162" s="240" t="s">
        <v>1</v>
      </c>
      <c r="I162" s="242"/>
      <c r="J162" s="239"/>
      <c r="K162" s="239"/>
      <c r="L162" s="243"/>
      <c r="M162" s="244"/>
      <c r="N162" s="245"/>
      <c r="O162" s="245"/>
      <c r="P162" s="245"/>
      <c r="Q162" s="245"/>
      <c r="R162" s="245"/>
      <c r="S162" s="245"/>
      <c r="T162" s="246"/>
      <c r="AT162" s="247" t="s">
        <v>168</v>
      </c>
      <c r="AU162" s="247" t="s">
        <v>90</v>
      </c>
      <c r="AV162" s="15" t="s">
        <v>88</v>
      </c>
      <c r="AW162" s="15" t="s">
        <v>33</v>
      </c>
      <c r="AX162" s="15" t="s">
        <v>80</v>
      </c>
      <c r="AY162" s="247" t="s">
        <v>131</v>
      </c>
    </row>
    <row r="163" spans="1:65" s="13" customFormat="1" ht="22.5">
      <c r="B163" s="215"/>
      <c r="C163" s="216"/>
      <c r="D163" s="217" t="s">
        <v>168</v>
      </c>
      <c r="E163" s="218" t="s">
        <v>1</v>
      </c>
      <c r="F163" s="219" t="s">
        <v>231</v>
      </c>
      <c r="G163" s="216"/>
      <c r="H163" s="220">
        <v>1</v>
      </c>
      <c r="I163" s="221"/>
      <c r="J163" s="216"/>
      <c r="K163" s="216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168</v>
      </c>
      <c r="AU163" s="226" t="s">
        <v>90</v>
      </c>
      <c r="AV163" s="13" t="s">
        <v>90</v>
      </c>
      <c r="AW163" s="13" t="s">
        <v>33</v>
      </c>
      <c r="AX163" s="13" t="s">
        <v>80</v>
      </c>
      <c r="AY163" s="226" t="s">
        <v>131</v>
      </c>
    </row>
    <row r="164" spans="1:65" s="14" customFormat="1" ht="11.25">
      <c r="B164" s="227"/>
      <c r="C164" s="228"/>
      <c r="D164" s="217" t="s">
        <v>168</v>
      </c>
      <c r="E164" s="229" t="s">
        <v>1</v>
      </c>
      <c r="F164" s="230" t="s">
        <v>170</v>
      </c>
      <c r="G164" s="228"/>
      <c r="H164" s="231">
        <v>1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168</v>
      </c>
      <c r="AU164" s="237" t="s">
        <v>90</v>
      </c>
      <c r="AV164" s="14" t="s">
        <v>137</v>
      </c>
      <c r="AW164" s="14" t="s">
        <v>33</v>
      </c>
      <c r="AX164" s="14" t="s">
        <v>88</v>
      </c>
      <c r="AY164" s="237" t="s">
        <v>131</v>
      </c>
    </row>
    <row r="165" spans="1:65" s="2" customFormat="1" ht="16.5" customHeight="1">
      <c r="A165" s="35"/>
      <c r="B165" s="36"/>
      <c r="C165" s="248" t="s">
        <v>8</v>
      </c>
      <c r="D165" s="248" t="s">
        <v>185</v>
      </c>
      <c r="E165" s="249" t="s">
        <v>232</v>
      </c>
      <c r="F165" s="250" t="s">
        <v>233</v>
      </c>
      <c r="G165" s="251" t="s">
        <v>216</v>
      </c>
      <c r="H165" s="252">
        <v>2</v>
      </c>
      <c r="I165" s="253"/>
      <c r="J165" s="254">
        <f>ROUND(I165*H165,2)</f>
        <v>0</v>
      </c>
      <c r="K165" s="255"/>
      <c r="L165" s="256"/>
      <c r="M165" s="257" t="s">
        <v>1</v>
      </c>
      <c r="N165" s="258" t="s">
        <v>45</v>
      </c>
      <c r="O165" s="72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9" t="s">
        <v>189</v>
      </c>
      <c r="AT165" s="209" t="s">
        <v>185</v>
      </c>
      <c r="AU165" s="209" t="s">
        <v>90</v>
      </c>
      <c r="AY165" s="17" t="s">
        <v>131</v>
      </c>
      <c r="BE165" s="113">
        <f>IF(N165="základní",J165,0)</f>
        <v>0</v>
      </c>
      <c r="BF165" s="113">
        <f>IF(N165="snížená",J165,0)</f>
        <v>0</v>
      </c>
      <c r="BG165" s="113">
        <f>IF(N165="zákl. přenesená",J165,0)</f>
        <v>0</v>
      </c>
      <c r="BH165" s="113">
        <f>IF(N165="sníž. přenesená",J165,0)</f>
        <v>0</v>
      </c>
      <c r="BI165" s="113">
        <f>IF(N165="nulová",J165,0)</f>
        <v>0</v>
      </c>
      <c r="BJ165" s="17" t="s">
        <v>88</v>
      </c>
      <c r="BK165" s="113">
        <f>ROUND(I165*H165,2)</f>
        <v>0</v>
      </c>
      <c r="BL165" s="17" t="s">
        <v>137</v>
      </c>
      <c r="BM165" s="209" t="s">
        <v>234</v>
      </c>
    </row>
    <row r="166" spans="1:65" s="15" customFormat="1" ht="22.5">
      <c r="B166" s="238"/>
      <c r="C166" s="239"/>
      <c r="D166" s="217" t="s">
        <v>168</v>
      </c>
      <c r="E166" s="240" t="s">
        <v>1</v>
      </c>
      <c r="F166" s="241" t="s">
        <v>230</v>
      </c>
      <c r="G166" s="239"/>
      <c r="H166" s="240" t="s">
        <v>1</v>
      </c>
      <c r="I166" s="242"/>
      <c r="J166" s="239"/>
      <c r="K166" s="239"/>
      <c r="L166" s="243"/>
      <c r="M166" s="244"/>
      <c r="N166" s="245"/>
      <c r="O166" s="245"/>
      <c r="P166" s="245"/>
      <c r="Q166" s="245"/>
      <c r="R166" s="245"/>
      <c r="S166" s="245"/>
      <c r="T166" s="246"/>
      <c r="AT166" s="247" t="s">
        <v>168</v>
      </c>
      <c r="AU166" s="247" t="s">
        <v>90</v>
      </c>
      <c r="AV166" s="15" t="s">
        <v>88</v>
      </c>
      <c r="AW166" s="15" t="s">
        <v>33</v>
      </c>
      <c r="AX166" s="15" t="s">
        <v>80</v>
      </c>
      <c r="AY166" s="247" t="s">
        <v>131</v>
      </c>
    </row>
    <row r="167" spans="1:65" s="13" customFormat="1" ht="22.5">
      <c r="B167" s="215"/>
      <c r="C167" s="216"/>
      <c r="D167" s="217" t="s">
        <v>168</v>
      </c>
      <c r="E167" s="218" t="s">
        <v>1</v>
      </c>
      <c r="F167" s="219" t="s">
        <v>235</v>
      </c>
      <c r="G167" s="216"/>
      <c r="H167" s="220">
        <v>2</v>
      </c>
      <c r="I167" s="221"/>
      <c r="J167" s="216"/>
      <c r="K167" s="216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168</v>
      </c>
      <c r="AU167" s="226" t="s">
        <v>90</v>
      </c>
      <c r="AV167" s="13" t="s">
        <v>90</v>
      </c>
      <c r="AW167" s="13" t="s">
        <v>33</v>
      </c>
      <c r="AX167" s="13" t="s">
        <v>80</v>
      </c>
      <c r="AY167" s="226" t="s">
        <v>131</v>
      </c>
    </row>
    <row r="168" spans="1:65" s="14" customFormat="1" ht="11.25">
      <c r="B168" s="227"/>
      <c r="C168" s="228"/>
      <c r="D168" s="217" t="s">
        <v>168</v>
      </c>
      <c r="E168" s="229" t="s">
        <v>1</v>
      </c>
      <c r="F168" s="230" t="s">
        <v>170</v>
      </c>
      <c r="G168" s="228"/>
      <c r="H168" s="231">
        <v>2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AT168" s="237" t="s">
        <v>168</v>
      </c>
      <c r="AU168" s="237" t="s">
        <v>90</v>
      </c>
      <c r="AV168" s="14" t="s">
        <v>137</v>
      </c>
      <c r="AW168" s="14" t="s">
        <v>33</v>
      </c>
      <c r="AX168" s="14" t="s">
        <v>88</v>
      </c>
      <c r="AY168" s="237" t="s">
        <v>131</v>
      </c>
    </row>
    <row r="169" spans="1:65" s="2" customFormat="1" ht="21.75" customHeight="1">
      <c r="A169" s="35"/>
      <c r="B169" s="36"/>
      <c r="C169" s="248" t="s">
        <v>236</v>
      </c>
      <c r="D169" s="248" t="s">
        <v>185</v>
      </c>
      <c r="E169" s="249" t="s">
        <v>237</v>
      </c>
      <c r="F169" s="250" t="s">
        <v>238</v>
      </c>
      <c r="G169" s="251" t="s">
        <v>216</v>
      </c>
      <c r="H169" s="252">
        <v>1</v>
      </c>
      <c r="I169" s="253"/>
      <c r="J169" s="254">
        <f>ROUND(I169*H169,2)</f>
        <v>0</v>
      </c>
      <c r="K169" s="255"/>
      <c r="L169" s="256"/>
      <c r="M169" s="257" t="s">
        <v>1</v>
      </c>
      <c r="N169" s="258" t="s">
        <v>45</v>
      </c>
      <c r="O169" s="72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9" t="s">
        <v>189</v>
      </c>
      <c r="AT169" s="209" t="s">
        <v>185</v>
      </c>
      <c r="AU169" s="209" t="s">
        <v>90</v>
      </c>
      <c r="AY169" s="17" t="s">
        <v>131</v>
      </c>
      <c r="BE169" s="113">
        <f>IF(N169="základní",J169,0)</f>
        <v>0</v>
      </c>
      <c r="BF169" s="113">
        <f>IF(N169="snížená",J169,0)</f>
        <v>0</v>
      </c>
      <c r="BG169" s="113">
        <f>IF(N169="zákl. přenesená",J169,0)</f>
        <v>0</v>
      </c>
      <c r="BH169" s="113">
        <f>IF(N169="sníž. přenesená",J169,0)</f>
        <v>0</v>
      </c>
      <c r="BI169" s="113">
        <f>IF(N169="nulová",J169,0)</f>
        <v>0</v>
      </c>
      <c r="BJ169" s="17" t="s">
        <v>88</v>
      </c>
      <c r="BK169" s="113">
        <f>ROUND(I169*H169,2)</f>
        <v>0</v>
      </c>
      <c r="BL169" s="17" t="s">
        <v>137</v>
      </c>
      <c r="BM169" s="209" t="s">
        <v>239</v>
      </c>
    </row>
    <row r="170" spans="1:65" s="15" customFormat="1" ht="22.5">
      <c r="B170" s="238"/>
      <c r="C170" s="239"/>
      <c r="D170" s="217" t="s">
        <v>168</v>
      </c>
      <c r="E170" s="240" t="s">
        <v>1</v>
      </c>
      <c r="F170" s="241" t="s">
        <v>230</v>
      </c>
      <c r="G170" s="239"/>
      <c r="H170" s="240" t="s">
        <v>1</v>
      </c>
      <c r="I170" s="242"/>
      <c r="J170" s="239"/>
      <c r="K170" s="239"/>
      <c r="L170" s="243"/>
      <c r="M170" s="244"/>
      <c r="N170" s="245"/>
      <c r="O170" s="245"/>
      <c r="P170" s="245"/>
      <c r="Q170" s="245"/>
      <c r="R170" s="245"/>
      <c r="S170" s="245"/>
      <c r="T170" s="246"/>
      <c r="AT170" s="247" t="s">
        <v>168</v>
      </c>
      <c r="AU170" s="247" t="s">
        <v>90</v>
      </c>
      <c r="AV170" s="15" t="s">
        <v>88</v>
      </c>
      <c r="AW170" s="15" t="s">
        <v>33</v>
      </c>
      <c r="AX170" s="15" t="s">
        <v>80</v>
      </c>
      <c r="AY170" s="247" t="s">
        <v>131</v>
      </c>
    </row>
    <row r="171" spans="1:65" s="13" customFormat="1" ht="22.5">
      <c r="B171" s="215"/>
      <c r="C171" s="216"/>
      <c r="D171" s="217" t="s">
        <v>168</v>
      </c>
      <c r="E171" s="218" t="s">
        <v>1</v>
      </c>
      <c r="F171" s="219" t="s">
        <v>231</v>
      </c>
      <c r="G171" s="216"/>
      <c r="H171" s="220">
        <v>1</v>
      </c>
      <c r="I171" s="221"/>
      <c r="J171" s="216"/>
      <c r="K171" s="216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168</v>
      </c>
      <c r="AU171" s="226" t="s">
        <v>90</v>
      </c>
      <c r="AV171" s="13" t="s">
        <v>90</v>
      </c>
      <c r="AW171" s="13" t="s">
        <v>33</v>
      </c>
      <c r="AX171" s="13" t="s">
        <v>80</v>
      </c>
      <c r="AY171" s="226" t="s">
        <v>131</v>
      </c>
    </row>
    <row r="172" spans="1:65" s="14" customFormat="1" ht="11.25">
      <c r="B172" s="227"/>
      <c r="C172" s="228"/>
      <c r="D172" s="217" t="s">
        <v>168</v>
      </c>
      <c r="E172" s="229" t="s">
        <v>1</v>
      </c>
      <c r="F172" s="230" t="s">
        <v>170</v>
      </c>
      <c r="G172" s="228"/>
      <c r="H172" s="231">
        <v>1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AT172" s="237" t="s">
        <v>168</v>
      </c>
      <c r="AU172" s="237" t="s">
        <v>90</v>
      </c>
      <c r="AV172" s="14" t="s">
        <v>137</v>
      </c>
      <c r="AW172" s="14" t="s">
        <v>33</v>
      </c>
      <c r="AX172" s="14" t="s">
        <v>88</v>
      </c>
      <c r="AY172" s="237" t="s">
        <v>131</v>
      </c>
    </row>
    <row r="173" spans="1:65" s="2" customFormat="1" ht="21.75" customHeight="1">
      <c r="A173" s="35"/>
      <c r="B173" s="36"/>
      <c r="C173" s="248" t="s">
        <v>240</v>
      </c>
      <c r="D173" s="248" t="s">
        <v>185</v>
      </c>
      <c r="E173" s="249" t="s">
        <v>241</v>
      </c>
      <c r="F173" s="250" t="s">
        <v>242</v>
      </c>
      <c r="G173" s="251" t="s">
        <v>216</v>
      </c>
      <c r="H173" s="252">
        <v>1</v>
      </c>
      <c r="I173" s="253"/>
      <c r="J173" s="254">
        <f>ROUND(I173*H173,2)</f>
        <v>0</v>
      </c>
      <c r="K173" s="255"/>
      <c r="L173" s="256"/>
      <c r="M173" s="257" t="s">
        <v>1</v>
      </c>
      <c r="N173" s="258" t="s">
        <v>45</v>
      </c>
      <c r="O173" s="72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9" t="s">
        <v>189</v>
      </c>
      <c r="AT173" s="209" t="s">
        <v>185</v>
      </c>
      <c r="AU173" s="209" t="s">
        <v>90</v>
      </c>
      <c r="AY173" s="17" t="s">
        <v>131</v>
      </c>
      <c r="BE173" s="113">
        <f>IF(N173="základní",J173,0)</f>
        <v>0</v>
      </c>
      <c r="BF173" s="113">
        <f>IF(N173="snížená",J173,0)</f>
        <v>0</v>
      </c>
      <c r="BG173" s="113">
        <f>IF(N173="zákl. přenesená",J173,0)</f>
        <v>0</v>
      </c>
      <c r="BH173" s="113">
        <f>IF(N173="sníž. přenesená",J173,0)</f>
        <v>0</v>
      </c>
      <c r="BI173" s="113">
        <f>IF(N173="nulová",J173,0)</f>
        <v>0</v>
      </c>
      <c r="BJ173" s="17" t="s">
        <v>88</v>
      </c>
      <c r="BK173" s="113">
        <f>ROUND(I173*H173,2)</f>
        <v>0</v>
      </c>
      <c r="BL173" s="17" t="s">
        <v>137</v>
      </c>
      <c r="BM173" s="209" t="s">
        <v>243</v>
      </c>
    </row>
    <row r="174" spans="1:65" s="15" customFormat="1" ht="22.5">
      <c r="B174" s="238"/>
      <c r="C174" s="239"/>
      <c r="D174" s="217" t="s">
        <v>168</v>
      </c>
      <c r="E174" s="240" t="s">
        <v>1</v>
      </c>
      <c r="F174" s="241" t="s">
        <v>230</v>
      </c>
      <c r="G174" s="239"/>
      <c r="H174" s="240" t="s">
        <v>1</v>
      </c>
      <c r="I174" s="242"/>
      <c r="J174" s="239"/>
      <c r="K174" s="239"/>
      <c r="L174" s="243"/>
      <c r="M174" s="244"/>
      <c r="N174" s="245"/>
      <c r="O174" s="245"/>
      <c r="P174" s="245"/>
      <c r="Q174" s="245"/>
      <c r="R174" s="245"/>
      <c r="S174" s="245"/>
      <c r="T174" s="246"/>
      <c r="AT174" s="247" t="s">
        <v>168</v>
      </c>
      <c r="AU174" s="247" t="s">
        <v>90</v>
      </c>
      <c r="AV174" s="15" t="s">
        <v>88</v>
      </c>
      <c r="AW174" s="15" t="s">
        <v>33</v>
      </c>
      <c r="AX174" s="15" t="s">
        <v>80</v>
      </c>
      <c r="AY174" s="247" t="s">
        <v>131</v>
      </c>
    </row>
    <row r="175" spans="1:65" s="13" customFormat="1" ht="22.5">
      <c r="B175" s="215"/>
      <c r="C175" s="216"/>
      <c r="D175" s="217" t="s">
        <v>168</v>
      </c>
      <c r="E175" s="218" t="s">
        <v>1</v>
      </c>
      <c r="F175" s="219" t="s">
        <v>244</v>
      </c>
      <c r="G175" s="216"/>
      <c r="H175" s="220">
        <v>1</v>
      </c>
      <c r="I175" s="221"/>
      <c r="J175" s="216"/>
      <c r="K175" s="216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168</v>
      </c>
      <c r="AU175" s="226" t="s">
        <v>90</v>
      </c>
      <c r="AV175" s="13" t="s">
        <v>90</v>
      </c>
      <c r="AW175" s="13" t="s">
        <v>33</v>
      </c>
      <c r="AX175" s="13" t="s">
        <v>80</v>
      </c>
      <c r="AY175" s="226" t="s">
        <v>131</v>
      </c>
    </row>
    <row r="176" spans="1:65" s="14" customFormat="1" ht="11.25">
      <c r="B176" s="227"/>
      <c r="C176" s="228"/>
      <c r="D176" s="217" t="s">
        <v>168</v>
      </c>
      <c r="E176" s="229" t="s">
        <v>1</v>
      </c>
      <c r="F176" s="230" t="s">
        <v>170</v>
      </c>
      <c r="G176" s="228"/>
      <c r="H176" s="231">
        <v>1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AT176" s="237" t="s">
        <v>168</v>
      </c>
      <c r="AU176" s="237" t="s">
        <v>90</v>
      </c>
      <c r="AV176" s="14" t="s">
        <v>137</v>
      </c>
      <c r="AW176" s="14" t="s">
        <v>33</v>
      </c>
      <c r="AX176" s="14" t="s">
        <v>88</v>
      </c>
      <c r="AY176" s="237" t="s">
        <v>131</v>
      </c>
    </row>
    <row r="177" spans="1:65" s="12" customFormat="1" ht="22.9" customHeight="1">
      <c r="B177" s="181"/>
      <c r="C177" s="182"/>
      <c r="D177" s="183" t="s">
        <v>79</v>
      </c>
      <c r="E177" s="195" t="s">
        <v>208</v>
      </c>
      <c r="F177" s="195" t="s">
        <v>245</v>
      </c>
      <c r="G177" s="182"/>
      <c r="H177" s="182"/>
      <c r="I177" s="185"/>
      <c r="J177" s="196">
        <f>BK177</f>
        <v>0</v>
      </c>
      <c r="K177" s="182"/>
      <c r="L177" s="187"/>
      <c r="M177" s="188"/>
      <c r="N177" s="189"/>
      <c r="O177" s="189"/>
      <c r="P177" s="190">
        <f>SUM(P178:P198)</f>
        <v>0</v>
      </c>
      <c r="Q177" s="189"/>
      <c r="R177" s="190">
        <f>SUM(R178:R198)</f>
        <v>0</v>
      </c>
      <c r="S177" s="189"/>
      <c r="T177" s="191">
        <f>SUM(T178:T198)</f>
        <v>0</v>
      </c>
      <c r="AR177" s="192" t="s">
        <v>88</v>
      </c>
      <c r="AT177" s="193" t="s">
        <v>79</v>
      </c>
      <c r="AU177" s="193" t="s">
        <v>88</v>
      </c>
      <c r="AY177" s="192" t="s">
        <v>131</v>
      </c>
      <c r="BK177" s="194">
        <f>SUM(BK178:BK198)</f>
        <v>0</v>
      </c>
    </row>
    <row r="178" spans="1:65" s="2" customFormat="1" ht="33" customHeight="1">
      <c r="A178" s="35"/>
      <c r="B178" s="36"/>
      <c r="C178" s="248" t="s">
        <v>246</v>
      </c>
      <c r="D178" s="248" t="s">
        <v>185</v>
      </c>
      <c r="E178" s="249" t="s">
        <v>247</v>
      </c>
      <c r="F178" s="250" t="s">
        <v>248</v>
      </c>
      <c r="G178" s="251" t="s">
        <v>216</v>
      </c>
      <c r="H178" s="252">
        <v>6</v>
      </c>
      <c r="I178" s="253"/>
      <c r="J178" s="254">
        <f>ROUND(I178*H178,2)</f>
        <v>0</v>
      </c>
      <c r="K178" s="255"/>
      <c r="L178" s="256"/>
      <c r="M178" s="257" t="s">
        <v>1</v>
      </c>
      <c r="N178" s="258" t="s">
        <v>45</v>
      </c>
      <c r="O178" s="72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9" t="s">
        <v>189</v>
      </c>
      <c r="AT178" s="209" t="s">
        <v>185</v>
      </c>
      <c r="AU178" s="209" t="s">
        <v>90</v>
      </c>
      <c r="AY178" s="17" t="s">
        <v>131</v>
      </c>
      <c r="BE178" s="113">
        <f>IF(N178="základní",J178,0)</f>
        <v>0</v>
      </c>
      <c r="BF178" s="113">
        <f>IF(N178="snížená",J178,0)</f>
        <v>0</v>
      </c>
      <c r="BG178" s="113">
        <f>IF(N178="zákl. přenesená",J178,0)</f>
        <v>0</v>
      </c>
      <c r="BH178" s="113">
        <f>IF(N178="sníž. přenesená",J178,0)</f>
        <v>0</v>
      </c>
      <c r="BI178" s="113">
        <f>IF(N178="nulová",J178,0)</f>
        <v>0</v>
      </c>
      <c r="BJ178" s="17" t="s">
        <v>88</v>
      </c>
      <c r="BK178" s="113">
        <f>ROUND(I178*H178,2)</f>
        <v>0</v>
      </c>
      <c r="BL178" s="17" t="s">
        <v>137</v>
      </c>
      <c r="BM178" s="209" t="s">
        <v>249</v>
      </c>
    </row>
    <row r="179" spans="1:65" s="15" customFormat="1" ht="22.5">
      <c r="B179" s="238"/>
      <c r="C179" s="239"/>
      <c r="D179" s="217" t="s">
        <v>168</v>
      </c>
      <c r="E179" s="240" t="s">
        <v>1</v>
      </c>
      <c r="F179" s="241" t="s">
        <v>230</v>
      </c>
      <c r="G179" s="239"/>
      <c r="H179" s="240" t="s">
        <v>1</v>
      </c>
      <c r="I179" s="242"/>
      <c r="J179" s="239"/>
      <c r="K179" s="239"/>
      <c r="L179" s="243"/>
      <c r="M179" s="244"/>
      <c r="N179" s="245"/>
      <c r="O179" s="245"/>
      <c r="P179" s="245"/>
      <c r="Q179" s="245"/>
      <c r="R179" s="245"/>
      <c r="S179" s="245"/>
      <c r="T179" s="246"/>
      <c r="AT179" s="247" t="s">
        <v>168</v>
      </c>
      <c r="AU179" s="247" t="s">
        <v>90</v>
      </c>
      <c r="AV179" s="15" t="s">
        <v>88</v>
      </c>
      <c r="AW179" s="15" t="s">
        <v>33</v>
      </c>
      <c r="AX179" s="15" t="s">
        <v>80</v>
      </c>
      <c r="AY179" s="247" t="s">
        <v>131</v>
      </c>
    </row>
    <row r="180" spans="1:65" s="13" customFormat="1" ht="22.5">
      <c r="B180" s="215"/>
      <c r="C180" s="216"/>
      <c r="D180" s="217" t="s">
        <v>168</v>
      </c>
      <c r="E180" s="218" t="s">
        <v>1</v>
      </c>
      <c r="F180" s="219" t="s">
        <v>250</v>
      </c>
      <c r="G180" s="216"/>
      <c r="H180" s="220">
        <v>6</v>
      </c>
      <c r="I180" s="221"/>
      <c r="J180" s="216"/>
      <c r="K180" s="216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168</v>
      </c>
      <c r="AU180" s="226" t="s">
        <v>90</v>
      </c>
      <c r="AV180" s="13" t="s">
        <v>90</v>
      </c>
      <c r="AW180" s="13" t="s">
        <v>33</v>
      </c>
      <c r="AX180" s="13" t="s">
        <v>80</v>
      </c>
      <c r="AY180" s="226" t="s">
        <v>131</v>
      </c>
    </row>
    <row r="181" spans="1:65" s="14" customFormat="1" ht="11.25">
      <c r="B181" s="227"/>
      <c r="C181" s="228"/>
      <c r="D181" s="217" t="s">
        <v>168</v>
      </c>
      <c r="E181" s="229" t="s">
        <v>1</v>
      </c>
      <c r="F181" s="230" t="s">
        <v>170</v>
      </c>
      <c r="G181" s="228"/>
      <c r="H181" s="231">
        <v>6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AT181" s="237" t="s">
        <v>168</v>
      </c>
      <c r="AU181" s="237" t="s">
        <v>90</v>
      </c>
      <c r="AV181" s="14" t="s">
        <v>137</v>
      </c>
      <c r="AW181" s="14" t="s">
        <v>33</v>
      </c>
      <c r="AX181" s="14" t="s">
        <v>88</v>
      </c>
      <c r="AY181" s="237" t="s">
        <v>131</v>
      </c>
    </row>
    <row r="182" spans="1:65" s="2" customFormat="1" ht="33" customHeight="1">
      <c r="A182" s="35"/>
      <c r="B182" s="36"/>
      <c r="C182" s="248" t="s">
        <v>251</v>
      </c>
      <c r="D182" s="248" t="s">
        <v>185</v>
      </c>
      <c r="E182" s="249" t="s">
        <v>252</v>
      </c>
      <c r="F182" s="250" t="s">
        <v>253</v>
      </c>
      <c r="G182" s="251" t="s">
        <v>216</v>
      </c>
      <c r="H182" s="252">
        <v>3</v>
      </c>
      <c r="I182" s="253"/>
      <c r="J182" s="254">
        <f>ROUND(I182*H182,2)</f>
        <v>0</v>
      </c>
      <c r="K182" s="255"/>
      <c r="L182" s="256"/>
      <c r="M182" s="257" t="s">
        <v>1</v>
      </c>
      <c r="N182" s="258" t="s">
        <v>45</v>
      </c>
      <c r="O182" s="72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9" t="s">
        <v>189</v>
      </c>
      <c r="AT182" s="209" t="s">
        <v>185</v>
      </c>
      <c r="AU182" s="209" t="s">
        <v>90</v>
      </c>
      <c r="AY182" s="17" t="s">
        <v>131</v>
      </c>
      <c r="BE182" s="113">
        <f>IF(N182="základní",J182,0)</f>
        <v>0</v>
      </c>
      <c r="BF182" s="113">
        <f>IF(N182="snížená",J182,0)</f>
        <v>0</v>
      </c>
      <c r="BG182" s="113">
        <f>IF(N182="zákl. přenesená",J182,0)</f>
        <v>0</v>
      </c>
      <c r="BH182" s="113">
        <f>IF(N182="sníž. přenesená",J182,0)</f>
        <v>0</v>
      </c>
      <c r="BI182" s="113">
        <f>IF(N182="nulová",J182,0)</f>
        <v>0</v>
      </c>
      <c r="BJ182" s="17" t="s">
        <v>88</v>
      </c>
      <c r="BK182" s="113">
        <f>ROUND(I182*H182,2)</f>
        <v>0</v>
      </c>
      <c r="BL182" s="17" t="s">
        <v>137</v>
      </c>
      <c r="BM182" s="209" t="s">
        <v>254</v>
      </c>
    </row>
    <row r="183" spans="1:65" s="15" customFormat="1" ht="22.5">
      <c r="B183" s="238"/>
      <c r="C183" s="239"/>
      <c r="D183" s="217" t="s">
        <v>168</v>
      </c>
      <c r="E183" s="240" t="s">
        <v>1</v>
      </c>
      <c r="F183" s="241" t="s">
        <v>230</v>
      </c>
      <c r="G183" s="239"/>
      <c r="H183" s="240" t="s">
        <v>1</v>
      </c>
      <c r="I183" s="242"/>
      <c r="J183" s="239"/>
      <c r="K183" s="239"/>
      <c r="L183" s="243"/>
      <c r="M183" s="244"/>
      <c r="N183" s="245"/>
      <c r="O183" s="245"/>
      <c r="P183" s="245"/>
      <c r="Q183" s="245"/>
      <c r="R183" s="245"/>
      <c r="S183" s="245"/>
      <c r="T183" s="246"/>
      <c r="AT183" s="247" t="s">
        <v>168</v>
      </c>
      <c r="AU183" s="247" t="s">
        <v>90</v>
      </c>
      <c r="AV183" s="15" t="s">
        <v>88</v>
      </c>
      <c r="AW183" s="15" t="s">
        <v>33</v>
      </c>
      <c r="AX183" s="15" t="s">
        <v>80</v>
      </c>
      <c r="AY183" s="247" t="s">
        <v>131</v>
      </c>
    </row>
    <row r="184" spans="1:65" s="13" customFormat="1" ht="22.5">
      <c r="B184" s="215"/>
      <c r="C184" s="216"/>
      <c r="D184" s="217" t="s">
        <v>168</v>
      </c>
      <c r="E184" s="218" t="s">
        <v>1</v>
      </c>
      <c r="F184" s="219" t="s">
        <v>255</v>
      </c>
      <c r="G184" s="216"/>
      <c r="H184" s="220">
        <v>3</v>
      </c>
      <c r="I184" s="221"/>
      <c r="J184" s="216"/>
      <c r="K184" s="216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168</v>
      </c>
      <c r="AU184" s="226" t="s">
        <v>90</v>
      </c>
      <c r="AV184" s="13" t="s">
        <v>90</v>
      </c>
      <c r="AW184" s="13" t="s">
        <v>33</v>
      </c>
      <c r="AX184" s="13" t="s">
        <v>80</v>
      </c>
      <c r="AY184" s="226" t="s">
        <v>131</v>
      </c>
    </row>
    <row r="185" spans="1:65" s="14" customFormat="1" ht="11.25">
      <c r="B185" s="227"/>
      <c r="C185" s="228"/>
      <c r="D185" s="217" t="s">
        <v>168</v>
      </c>
      <c r="E185" s="229" t="s">
        <v>1</v>
      </c>
      <c r="F185" s="230" t="s">
        <v>170</v>
      </c>
      <c r="G185" s="228"/>
      <c r="H185" s="231">
        <v>3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AT185" s="237" t="s">
        <v>168</v>
      </c>
      <c r="AU185" s="237" t="s">
        <v>90</v>
      </c>
      <c r="AV185" s="14" t="s">
        <v>137</v>
      </c>
      <c r="AW185" s="14" t="s">
        <v>33</v>
      </c>
      <c r="AX185" s="14" t="s">
        <v>88</v>
      </c>
      <c r="AY185" s="237" t="s">
        <v>131</v>
      </c>
    </row>
    <row r="186" spans="1:65" s="2" customFormat="1" ht="21.75" customHeight="1">
      <c r="A186" s="35"/>
      <c r="B186" s="36"/>
      <c r="C186" s="248" t="s">
        <v>256</v>
      </c>
      <c r="D186" s="248" t="s">
        <v>185</v>
      </c>
      <c r="E186" s="249" t="s">
        <v>257</v>
      </c>
      <c r="F186" s="250" t="s">
        <v>258</v>
      </c>
      <c r="G186" s="251" t="s">
        <v>216</v>
      </c>
      <c r="H186" s="252">
        <v>1</v>
      </c>
      <c r="I186" s="253"/>
      <c r="J186" s="254">
        <f>ROUND(I186*H186,2)</f>
        <v>0</v>
      </c>
      <c r="K186" s="255"/>
      <c r="L186" s="256"/>
      <c r="M186" s="257" t="s">
        <v>1</v>
      </c>
      <c r="N186" s="258" t="s">
        <v>45</v>
      </c>
      <c r="O186" s="72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9" t="s">
        <v>189</v>
      </c>
      <c r="AT186" s="209" t="s">
        <v>185</v>
      </c>
      <c r="AU186" s="209" t="s">
        <v>90</v>
      </c>
      <c r="AY186" s="17" t="s">
        <v>131</v>
      </c>
      <c r="BE186" s="113">
        <f>IF(N186="základní",J186,0)</f>
        <v>0</v>
      </c>
      <c r="BF186" s="113">
        <f>IF(N186="snížená",J186,0)</f>
        <v>0</v>
      </c>
      <c r="BG186" s="113">
        <f>IF(N186="zákl. přenesená",J186,0)</f>
        <v>0</v>
      </c>
      <c r="BH186" s="113">
        <f>IF(N186="sníž. přenesená",J186,0)</f>
        <v>0</v>
      </c>
      <c r="BI186" s="113">
        <f>IF(N186="nulová",J186,0)</f>
        <v>0</v>
      </c>
      <c r="BJ186" s="17" t="s">
        <v>88</v>
      </c>
      <c r="BK186" s="113">
        <f>ROUND(I186*H186,2)</f>
        <v>0</v>
      </c>
      <c r="BL186" s="17" t="s">
        <v>137</v>
      </c>
      <c r="BM186" s="209" t="s">
        <v>259</v>
      </c>
    </row>
    <row r="187" spans="1:65" s="15" customFormat="1" ht="22.5">
      <c r="B187" s="238"/>
      <c r="C187" s="239"/>
      <c r="D187" s="217" t="s">
        <v>168</v>
      </c>
      <c r="E187" s="240" t="s">
        <v>1</v>
      </c>
      <c r="F187" s="241" t="s">
        <v>230</v>
      </c>
      <c r="G187" s="239"/>
      <c r="H187" s="240" t="s">
        <v>1</v>
      </c>
      <c r="I187" s="242"/>
      <c r="J187" s="239"/>
      <c r="K187" s="239"/>
      <c r="L187" s="243"/>
      <c r="M187" s="244"/>
      <c r="N187" s="245"/>
      <c r="O187" s="245"/>
      <c r="P187" s="245"/>
      <c r="Q187" s="245"/>
      <c r="R187" s="245"/>
      <c r="S187" s="245"/>
      <c r="T187" s="246"/>
      <c r="AT187" s="247" t="s">
        <v>168</v>
      </c>
      <c r="AU187" s="247" t="s">
        <v>90</v>
      </c>
      <c r="AV187" s="15" t="s">
        <v>88</v>
      </c>
      <c r="AW187" s="15" t="s">
        <v>33</v>
      </c>
      <c r="AX187" s="15" t="s">
        <v>80</v>
      </c>
      <c r="AY187" s="247" t="s">
        <v>131</v>
      </c>
    </row>
    <row r="188" spans="1:65" s="13" customFormat="1" ht="22.5">
      <c r="B188" s="215"/>
      <c r="C188" s="216"/>
      <c r="D188" s="217" t="s">
        <v>168</v>
      </c>
      <c r="E188" s="218" t="s">
        <v>1</v>
      </c>
      <c r="F188" s="219" t="s">
        <v>260</v>
      </c>
      <c r="G188" s="216"/>
      <c r="H188" s="220">
        <v>1</v>
      </c>
      <c r="I188" s="221"/>
      <c r="J188" s="216"/>
      <c r="K188" s="216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168</v>
      </c>
      <c r="AU188" s="226" t="s">
        <v>90</v>
      </c>
      <c r="AV188" s="13" t="s">
        <v>90</v>
      </c>
      <c r="AW188" s="13" t="s">
        <v>33</v>
      </c>
      <c r="AX188" s="13" t="s">
        <v>80</v>
      </c>
      <c r="AY188" s="226" t="s">
        <v>131</v>
      </c>
    </row>
    <row r="189" spans="1:65" s="14" customFormat="1" ht="11.25">
      <c r="B189" s="227"/>
      <c r="C189" s="228"/>
      <c r="D189" s="217" t="s">
        <v>168</v>
      </c>
      <c r="E189" s="229" t="s">
        <v>1</v>
      </c>
      <c r="F189" s="230" t="s">
        <v>170</v>
      </c>
      <c r="G189" s="228"/>
      <c r="H189" s="231">
        <v>1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AT189" s="237" t="s">
        <v>168</v>
      </c>
      <c r="AU189" s="237" t="s">
        <v>90</v>
      </c>
      <c r="AV189" s="14" t="s">
        <v>137</v>
      </c>
      <c r="AW189" s="14" t="s">
        <v>33</v>
      </c>
      <c r="AX189" s="14" t="s">
        <v>88</v>
      </c>
      <c r="AY189" s="237" t="s">
        <v>131</v>
      </c>
    </row>
    <row r="190" spans="1:65" s="2" customFormat="1" ht="16.5" customHeight="1">
      <c r="A190" s="35"/>
      <c r="B190" s="36"/>
      <c r="C190" s="248" t="s">
        <v>7</v>
      </c>
      <c r="D190" s="248" t="s">
        <v>185</v>
      </c>
      <c r="E190" s="249" t="s">
        <v>261</v>
      </c>
      <c r="F190" s="250" t="s">
        <v>262</v>
      </c>
      <c r="G190" s="251" t="s">
        <v>1</v>
      </c>
      <c r="H190" s="252">
        <v>3</v>
      </c>
      <c r="I190" s="253"/>
      <c r="J190" s="254">
        <f>ROUND(I190*H190,2)</f>
        <v>0</v>
      </c>
      <c r="K190" s="255"/>
      <c r="L190" s="256"/>
      <c r="M190" s="257" t="s">
        <v>1</v>
      </c>
      <c r="N190" s="258" t="s">
        <v>45</v>
      </c>
      <c r="O190" s="72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9" t="s">
        <v>189</v>
      </c>
      <c r="AT190" s="209" t="s">
        <v>185</v>
      </c>
      <c r="AU190" s="209" t="s">
        <v>90</v>
      </c>
      <c r="AY190" s="17" t="s">
        <v>131</v>
      </c>
      <c r="BE190" s="113">
        <f>IF(N190="základní",J190,0)</f>
        <v>0</v>
      </c>
      <c r="BF190" s="113">
        <f>IF(N190="snížená",J190,0)</f>
        <v>0</v>
      </c>
      <c r="BG190" s="113">
        <f>IF(N190="zákl. přenesená",J190,0)</f>
        <v>0</v>
      </c>
      <c r="BH190" s="113">
        <f>IF(N190="sníž. přenesená",J190,0)</f>
        <v>0</v>
      </c>
      <c r="BI190" s="113">
        <f>IF(N190="nulová",J190,0)</f>
        <v>0</v>
      </c>
      <c r="BJ190" s="17" t="s">
        <v>88</v>
      </c>
      <c r="BK190" s="113">
        <f>ROUND(I190*H190,2)</f>
        <v>0</v>
      </c>
      <c r="BL190" s="17" t="s">
        <v>137</v>
      </c>
      <c r="BM190" s="209" t="s">
        <v>263</v>
      </c>
    </row>
    <row r="191" spans="1:65" s="15" customFormat="1" ht="22.5">
      <c r="B191" s="238"/>
      <c r="C191" s="239"/>
      <c r="D191" s="217" t="s">
        <v>168</v>
      </c>
      <c r="E191" s="240" t="s">
        <v>1</v>
      </c>
      <c r="F191" s="241" t="s">
        <v>230</v>
      </c>
      <c r="G191" s="239"/>
      <c r="H191" s="240" t="s">
        <v>1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AT191" s="247" t="s">
        <v>168</v>
      </c>
      <c r="AU191" s="247" t="s">
        <v>90</v>
      </c>
      <c r="AV191" s="15" t="s">
        <v>88</v>
      </c>
      <c r="AW191" s="15" t="s">
        <v>33</v>
      </c>
      <c r="AX191" s="15" t="s">
        <v>80</v>
      </c>
      <c r="AY191" s="247" t="s">
        <v>131</v>
      </c>
    </row>
    <row r="192" spans="1:65" s="13" customFormat="1" ht="22.5">
      <c r="B192" s="215"/>
      <c r="C192" s="216"/>
      <c r="D192" s="217" t="s">
        <v>168</v>
      </c>
      <c r="E192" s="218" t="s">
        <v>1</v>
      </c>
      <c r="F192" s="219" t="s">
        <v>264</v>
      </c>
      <c r="G192" s="216"/>
      <c r="H192" s="220">
        <v>3</v>
      </c>
      <c r="I192" s="221"/>
      <c r="J192" s="216"/>
      <c r="K192" s="216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168</v>
      </c>
      <c r="AU192" s="226" t="s">
        <v>90</v>
      </c>
      <c r="AV192" s="13" t="s">
        <v>90</v>
      </c>
      <c r="AW192" s="13" t="s">
        <v>33</v>
      </c>
      <c r="AX192" s="13" t="s">
        <v>80</v>
      </c>
      <c r="AY192" s="226" t="s">
        <v>131</v>
      </c>
    </row>
    <row r="193" spans="1:65" s="14" customFormat="1" ht="11.25">
      <c r="B193" s="227"/>
      <c r="C193" s="228"/>
      <c r="D193" s="217" t="s">
        <v>168</v>
      </c>
      <c r="E193" s="229" t="s">
        <v>1</v>
      </c>
      <c r="F193" s="230" t="s">
        <v>170</v>
      </c>
      <c r="G193" s="228"/>
      <c r="H193" s="231">
        <v>3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AT193" s="237" t="s">
        <v>168</v>
      </c>
      <c r="AU193" s="237" t="s">
        <v>90</v>
      </c>
      <c r="AV193" s="14" t="s">
        <v>137</v>
      </c>
      <c r="AW193" s="14" t="s">
        <v>33</v>
      </c>
      <c r="AX193" s="14" t="s">
        <v>88</v>
      </c>
      <c r="AY193" s="237" t="s">
        <v>131</v>
      </c>
    </row>
    <row r="194" spans="1:65" s="2" customFormat="1" ht="21.75" customHeight="1">
      <c r="A194" s="35"/>
      <c r="B194" s="36"/>
      <c r="C194" s="248" t="s">
        <v>265</v>
      </c>
      <c r="D194" s="248" t="s">
        <v>185</v>
      </c>
      <c r="E194" s="249" t="s">
        <v>266</v>
      </c>
      <c r="F194" s="250" t="s">
        <v>267</v>
      </c>
      <c r="G194" s="251" t="s">
        <v>216</v>
      </c>
      <c r="H194" s="252">
        <v>1</v>
      </c>
      <c r="I194" s="253"/>
      <c r="J194" s="254">
        <f>ROUND(I194*H194,2)</f>
        <v>0</v>
      </c>
      <c r="K194" s="255"/>
      <c r="L194" s="256"/>
      <c r="M194" s="257" t="s">
        <v>1</v>
      </c>
      <c r="N194" s="258" t="s">
        <v>45</v>
      </c>
      <c r="O194" s="72"/>
      <c r="P194" s="207">
        <f>O194*H194</f>
        <v>0</v>
      </c>
      <c r="Q194" s="207">
        <v>0</v>
      </c>
      <c r="R194" s="207">
        <f>Q194*H194</f>
        <v>0</v>
      </c>
      <c r="S194" s="207">
        <v>0</v>
      </c>
      <c r="T194" s="20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9" t="s">
        <v>189</v>
      </c>
      <c r="AT194" s="209" t="s">
        <v>185</v>
      </c>
      <c r="AU194" s="209" t="s">
        <v>90</v>
      </c>
      <c r="AY194" s="17" t="s">
        <v>131</v>
      </c>
      <c r="BE194" s="113">
        <f>IF(N194="základní",J194,0)</f>
        <v>0</v>
      </c>
      <c r="BF194" s="113">
        <f>IF(N194="snížená",J194,0)</f>
        <v>0</v>
      </c>
      <c r="BG194" s="113">
        <f>IF(N194="zákl. přenesená",J194,0)</f>
        <v>0</v>
      </c>
      <c r="BH194" s="113">
        <f>IF(N194="sníž. přenesená",J194,0)</f>
        <v>0</v>
      </c>
      <c r="BI194" s="113">
        <f>IF(N194="nulová",J194,0)</f>
        <v>0</v>
      </c>
      <c r="BJ194" s="17" t="s">
        <v>88</v>
      </c>
      <c r="BK194" s="113">
        <f>ROUND(I194*H194,2)</f>
        <v>0</v>
      </c>
      <c r="BL194" s="17" t="s">
        <v>137</v>
      </c>
      <c r="BM194" s="209" t="s">
        <v>268</v>
      </c>
    </row>
    <row r="195" spans="1:65" s="15" customFormat="1" ht="22.5">
      <c r="B195" s="238"/>
      <c r="C195" s="239"/>
      <c r="D195" s="217" t="s">
        <v>168</v>
      </c>
      <c r="E195" s="240" t="s">
        <v>1</v>
      </c>
      <c r="F195" s="241" t="s">
        <v>230</v>
      </c>
      <c r="G195" s="239"/>
      <c r="H195" s="240" t="s">
        <v>1</v>
      </c>
      <c r="I195" s="242"/>
      <c r="J195" s="239"/>
      <c r="K195" s="239"/>
      <c r="L195" s="243"/>
      <c r="M195" s="244"/>
      <c r="N195" s="245"/>
      <c r="O195" s="245"/>
      <c r="P195" s="245"/>
      <c r="Q195" s="245"/>
      <c r="R195" s="245"/>
      <c r="S195" s="245"/>
      <c r="T195" s="246"/>
      <c r="AT195" s="247" t="s">
        <v>168</v>
      </c>
      <c r="AU195" s="247" t="s">
        <v>90</v>
      </c>
      <c r="AV195" s="15" t="s">
        <v>88</v>
      </c>
      <c r="AW195" s="15" t="s">
        <v>33</v>
      </c>
      <c r="AX195" s="15" t="s">
        <v>80</v>
      </c>
      <c r="AY195" s="247" t="s">
        <v>131</v>
      </c>
    </row>
    <row r="196" spans="1:65" s="13" customFormat="1" ht="22.5">
      <c r="B196" s="215"/>
      <c r="C196" s="216"/>
      <c r="D196" s="217" t="s">
        <v>168</v>
      </c>
      <c r="E196" s="218" t="s">
        <v>1</v>
      </c>
      <c r="F196" s="219" t="s">
        <v>269</v>
      </c>
      <c r="G196" s="216"/>
      <c r="H196" s="220">
        <v>1</v>
      </c>
      <c r="I196" s="221"/>
      <c r="J196" s="216"/>
      <c r="K196" s="216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168</v>
      </c>
      <c r="AU196" s="226" t="s">
        <v>90</v>
      </c>
      <c r="AV196" s="13" t="s">
        <v>90</v>
      </c>
      <c r="AW196" s="13" t="s">
        <v>33</v>
      </c>
      <c r="AX196" s="13" t="s">
        <v>80</v>
      </c>
      <c r="AY196" s="226" t="s">
        <v>131</v>
      </c>
    </row>
    <row r="197" spans="1:65" s="14" customFormat="1" ht="11.25">
      <c r="B197" s="227"/>
      <c r="C197" s="228"/>
      <c r="D197" s="217" t="s">
        <v>168</v>
      </c>
      <c r="E197" s="229" t="s">
        <v>1</v>
      </c>
      <c r="F197" s="230" t="s">
        <v>170</v>
      </c>
      <c r="G197" s="228"/>
      <c r="H197" s="231">
        <v>1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AT197" s="237" t="s">
        <v>168</v>
      </c>
      <c r="AU197" s="237" t="s">
        <v>90</v>
      </c>
      <c r="AV197" s="14" t="s">
        <v>137</v>
      </c>
      <c r="AW197" s="14" t="s">
        <v>33</v>
      </c>
      <c r="AX197" s="14" t="s">
        <v>88</v>
      </c>
      <c r="AY197" s="237" t="s">
        <v>131</v>
      </c>
    </row>
    <row r="198" spans="1:65" s="2" customFormat="1" ht="16.5" customHeight="1">
      <c r="A198" s="35"/>
      <c r="B198" s="36"/>
      <c r="C198" s="197" t="s">
        <v>270</v>
      </c>
      <c r="D198" s="197" t="s">
        <v>134</v>
      </c>
      <c r="E198" s="198" t="s">
        <v>271</v>
      </c>
      <c r="F198" s="199" t="s">
        <v>210</v>
      </c>
      <c r="G198" s="200" t="s">
        <v>211</v>
      </c>
      <c r="H198" s="201">
        <v>1</v>
      </c>
      <c r="I198" s="202"/>
      <c r="J198" s="203">
        <f>ROUND(I198*H198,2)</f>
        <v>0</v>
      </c>
      <c r="K198" s="204"/>
      <c r="L198" s="38"/>
      <c r="M198" s="210" t="s">
        <v>1</v>
      </c>
      <c r="N198" s="211" t="s">
        <v>45</v>
      </c>
      <c r="O198" s="212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9" t="s">
        <v>137</v>
      </c>
      <c r="AT198" s="209" t="s">
        <v>134</v>
      </c>
      <c r="AU198" s="209" t="s">
        <v>90</v>
      </c>
      <c r="AY198" s="17" t="s">
        <v>131</v>
      </c>
      <c r="BE198" s="113">
        <f>IF(N198="základní",J198,0)</f>
        <v>0</v>
      </c>
      <c r="BF198" s="113">
        <f>IF(N198="snížená",J198,0)</f>
        <v>0</v>
      </c>
      <c r="BG198" s="113">
        <f>IF(N198="zákl. přenesená",J198,0)</f>
        <v>0</v>
      </c>
      <c r="BH198" s="113">
        <f>IF(N198="sníž. přenesená",J198,0)</f>
        <v>0</v>
      </c>
      <c r="BI198" s="113">
        <f>IF(N198="nulová",J198,0)</f>
        <v>0</v>
      </c>
      <c r="BJ198" s="17" t="s">
        <v>88</v>
      </c>
      <c r="BK198" s="113">
        <f>ROUND(I198*H198,2)</f>
        <v>0</v>
      </c>
      <c r="BL198" s="17" t="s">
        <v>137</v>
      </c>
      <c r="BM198" s="209" t="s">
        <v>272</v>
      </c>
    </row>
    <row r="199" spans="1:65" s="2" customFormat="1" ht="6.95" customHeight="1">
      <c r="A199" s="35"/>
      <c r="B199" s="55"/>
      <c r="C199" s="56"/>
      <c r="D199" s="56"/>
      <c r="E199" s="56"/>
      <c r="F199" s="56"/>
      <c r="G199" s="56"/>
      <c r="H199" s="56"/>
      <c r="I199" s="56"/>
      <c r="J199" s="56"/>
      <c r="K199" s="56"/>
      <c r="L199" s="38"/>
      <c r="M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</row>
  </sheetData>
  <sheetProtection algorithmName="SHA-512" hashValue="Z25vRakkRh183nXrmv6m3JTVYxi5VwVDjqCuH52qALSBeexVZXKGXAperNFDs2mGIvhIwZiQqzK1AzMrCzHW+A==" saltValue="gV8uoSQwZFkTGW5mzUBSTt9YtG5yOQqKSxCZrvMo98nXJGk42QimcrhfdG7Qx/mrUxJRcFC7uQjW5svGv14zwQ==" spinCount="100000" sheet="1" objects="1" scenarios="1" formatColumns="0" formatRows="0" autoFilter="0"/>
  <autoFilter ref="C121:K19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Ostatní a vedlejší n...</vt:lpstr>
      <vt:lpstr>02 - Hřiště</vt:lpstr>
      <vt:lpstr>'01 - Ostatní a vedlejší n...'!Názvy_tisku</vt:lpstr>
      <vt:lpstr>'02 - Hřiště'!Názvy_tisku</vt:lpstr>
      <vt:lpstr>'Rekapitulace stavby'!Názvy_tisku</vt:lpstr>
      <vt:lpstr>'01 - Ostatní a vedlejší n...'!Oblast_tisku</vt:lpstr>
      <vt:lpstr>'02 - Hřiště'!Oblast_tisku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DESKTOP-U7DN9O0\Magda</dc:creator>
  <cp:lastModifiedBy>Jochimová Lenka</cp:lastModifiedBy>
  <dcterms:created xsi:type="dcterms:W3CDTF">2021-03-10T11:36:24Z</dcterms:created>
  <dcterms:modified xsi:type="dcterms:W3CDTF">2021-03-10T12:54:43Z</dcterms:modified>
</cp:coreProperties>
</file>